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5580" windowHeight="7560" activeTab="0"/>
  </bookViews>
  <sheets>
    <sheet name="Rå data" sheetId="1" r:id="rId1"/>
    <sheet name="Ark7" sheetId="2" r:id="rId2"/>
    <sheet name="Ark1" sheetId="3" r:id="rId3"/>
    <sheet name="Ark8" sheetId="4" r:id="rId4"/>
    <sheet name="Diagram2" sheetId="5" r:id="rId5"/>
    <sheet name="Ark13" sheetId="6" r:id="rId6"/>
    <sheet name="pt-åben-obs" sheetId="7" r:id="rId7"/>
    <sheet name="pt-træer-obs" sheetId="8" r:id="rId8"/>
    <sheet name="pt-ave-egnos" sheetId="9" r:id="rId9"/>
    <sheet name="pt-åben-afv" sheetId="10" r:id="rId10"/>
    <sheet name="pt-træer-afv" sheetId="11" r:id="rId11"/>
    <sheet name="Diag-åben-afv" sheetId="12" r:id="rId12"/>
    <sheet name="Diag-træer-afv" sheetId="13" r:id="rId13"/>
    <sheet name="Ark3" sheetId="14" r:id="rId14"/>
  </sheets>
  <definedNames/>
  <calcPr fullCalcOnLoad="1"/>
  <pivotCaches>
    <pivotCache cacheId="2" r:id="rId15"/>
    <pivotCache cacheId="5" r:id="rId16"/>
    <pivotCache cacheId="4" r:id="rId17"/>
    <pivotCache cacheId="3" r:id="rId18"/>
    <pivotCache cacheId="8" r:id="rId19"/>
    <pivotCache cacheId="1" r:id="rId20"/>
    <pivotCache cacheId="7" r:id="rId21"/>
    <pivotCache cacheId="6" r:id="rId22"/>
  </pivotCaches>
</workbook>
</file>

<file path=xl/sharedStrings.xml><?xml version="1.0" encoding="utf-8"?>
<sst xmlns="http://schemas.openxmlformats.org/spreadsheetml/2006/main" count="587" uniqueCount="125">
  <si>
    <t>Åben</t>
  </si>
  <si>
    <t>Træer</t>
  </si>
  <si>
    <t>Navn</t>
  </si>
  <si>
    <t>Mr. Holmes</t>
  </si>
  <si>
    <t>OZ9ELS</t>
  </si>
  <si>
    <t>Jogumah</t>
  </si>
  <si>
    <t>Far og Søn</t>
  </si>
  <si>
    <t>Sus og Hund</t>
  </si>
  <si>
    <t>Superfarmor</t>
  </si>
  <si>
    <t>Middel</t>
  </si>
  <si>
    <t>Mi*Lo</t>
  </si>
  <si>
    <t>Spredning</t>
  </si>
  <si>
    <t>Lady-bugs</t>
  </si>
  <si>
    <t>Y@zy+Cassio1980</t>
  </si>
  <si>
    <t>E</t>
  </si>
  <si>
    <t>JBMartin</t>
  </si>
  <si>
    <t>AN&amp;drengene</t>
  </si>
  <si>
    <t>Hartmann172</t>
  </si>
  <si>
    <t>Difool</t>
  </si>
  <si>
    <t>Legend</t>
  </si>
  <si>
    <t>Team Stehr &amp; Geomusen</t>
  </si>
  <si>
    <t>Antal</t>
  </si>
  <si>
    <t>Joness</t>
  </si>
  <si>
    <t>Spredning i meter</t>
  </si>
  <si>
    <t>Kmorten</t>
  </si>
  <si>
    <t>Holux Trek</t>
  </si>
  <si>
    <t>-Laurentius-</t>
  </si>
  <si>
    <t>Garmin 101</t>
  </si>
  <si>
    <t>Crumlin</t>
  </si>
  <si>
    <t>Blovstrødbanden</t>
  </si>
  <si>
    <t>PLI</t>
  </si>
  <si>
    <t>Team Juhl Jensen</t>
  </si>
  <si>
    <t>???</t>
  </si>
  <si>
    <t>Ougaard</t>
  </si>
  <si>
    <t>Bjarnholt</t>
  </si>
  <si>
    <t>Desire</t>
  </si>
  <si>
    <t>Ave</t>
  </si>
  <si>
    <t>Timmner</t>
  </si>
  <si>
    <t>Jens</t>
  </si>
  <si>
    <t>N</t>
  </si>
  <si>
    <t>Viridis</t>
  </si>
  <si>
    <t>Xperia</t>
  </si>
  <si>
    <t>Naesby</t>
  </si>
  <si>
    <t>Egen app</t>
  </si>
  <si>
    <t>Lilla 22</t>
  </si>
  <si>
    <t>nhj</t>
  </si>
  <si>
    <t>Thomas &amp; Lisa</t>
  </si>
  <si>
    <t>Oregon</t>
  </si>
  <si>
    <t>Familie</t>
  </si>
  <si>
    <t>Type</t>
  </si>
  <si>
    <t>Undertype</t>
  </si>
  <si>
    <t>Asus</t>
  </si>
  <si>
    <t>S</t>
  </si>
  <si>
    <t>H</t>
  </si>
  <si>
    <t>550T</t>
  </si>
  <si>
    <t>Vista HCx</t>
  </si>
  <si>
    <t>iPhone</t>
  </si>
  <si>
    <t>Nüwi</t>
  </si>
  <si>
    <t>Galaxy</t>
  </si>
  <si>
    <t>Wildfire</t>
  </si>
  <si>
    <t>GPSmap</t>
  </si>
  <si>
    <t>Dakota</t>
  </si>
  <si>
    <t>Edge</t>
  </si>
  <si>
    <t>iPad</t>
  </si>
  <si>
    <t>Ventus</t>
  </si>
  <si>
    <t>G370</t>
  </si>
  <si>
    <t>ukendt</t>
  </si>
  <si>
    <t>Geko</t>
  </si>
  <si>
    <t>Legend HCx</t>
  </si>
  <si>
    <t>Nokia</t>
  </si>
  <si>
    <t>Forerunner</t>
  </si>
  <si>
    <t>Montana</t>
  </si>
  <si>
    <t>Samsung</t>
  </si>
  <si>
    <t>A</t>
  </si>
  <si>
    <t>4S</t>
  </si>
  <si>
    <t>400T</t>
  </si>
  <si>
    <t>450T</t>
  </si>
  <si>
    <t>60 CSx</t>
  </si>
  <si>
    <t>Plus</t>
  </si>
  <si>
    <t>62 st</t>
  </si>
  <si>
    <t>Tablet</t>
  </si>
  <si>
    <t>62S</t>
  </si>
  <si>
    <t>EGNOS</t>
  </si>
  <si>
    <t>Alle</t>
  </si>
  <si>
    <t>Afvigelse fra "sand"</t>
  </si>
  <si>
    <t>NS-trin.</t>
  </si>
  <si>
    <t>m</t>
  </si>
  <si>
    <t>ØV-trin</t>
  </si>
  <si>
    <t>Fam</t>
  </si>
  <si>
    <t>Typ</t>
  </si>
  <si>
    <t>Utyp</t>
  </si>
  <si>
    <t>Note</t>
  </si>
  <si>
    <t>Å-N</t>
  </si>
  <si>
    <t>Å-E</t>
  </si>
  <si>
    <t>T-N</t>
  </si>
  <si>
    <t>T-E</t>
  </si>
  <si>
    <t>Å-afv</t>
  </si>
  <si>
    <t>T-afv</t>
  </si>
  <si>
    <t>Data</t>
  </si>
  <si>
    <t>Total</t>
  </si>
  <si>
    <t>Middel af Å-afv</t>
  </si>
  <si>
    <t>Middel af T-afv</t>
  </si>
  <si>
    <t>Total Middel af Å-afv</t>
  </si>
  <si>
    <t>Antal af Å-afv</t>
  </si>
  <si>
    <t>Total Antal af Å-afv</t>
  </si>
  <si>
    <t>(Tom)</t>
  </si>
  <si>
    <t>Hovedtotal</t>
  </si>
  <si>
    <t>Stdafv af Å-N</t>
  </si>
  <si>
    <t>Stdafv af Å-E</t>
  </si>
  <si>
    <t>Stdafvp af T-N</t>
  </si>
  <si>
    <t>Stdafv af T-E</t>
  </si>
  <si>
    <t>Total Stdafv af Å-N</t>
  </si>
  <si>
    <t>Total Stdafv af Å-E</t>
  </si>
  <si>
    <t>Total Stdafvp af T-N</t>
  </si>
  <si>
    <t>Total Stdafv af T-E</t>
  </si>
  <si>
    <t>Antal af Å-N</t>
  </si>
  <si>
    <t>H Total</t>
  </si>
  <si>
    <t>S Total</t>
  </si>
  <si>
    <t>Snabelvasker</t>
  </si>
  <si>
    <t>(Alle)</t>
  </si>
  <si>
    <t>Antal af T-N</t>
  </si>
  <si>
    <t>Antal af T-afv</t>
  </si>
  <si>
    <t>Total Antal af T-afv</t>
  </si>
  <si>
    <t>Total Middel af T-afv</t>
  </si>
  <si>
    <t>A Total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</si>
</sst>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Ja&quot;;&quot;Ja&quot;;&quot;Nej&quot;"/>
    <numFmt numFmtId="169" formatCode="&quot;Sand&quot;;&quot;Sand&quot;;&quot;Falsk&quot;"/>
    <numFmt numFmtId="170" formatCode="&quot;Til&quot;;&quot;Til&quot;;&quot;Fra&quot;"/>
    <numFmt numFmtId="171" formatCode="[$€-2]\ #.##000_);[Red]\([$€-2]\ #.##000\)"/>
    <numFmt numFmtId="172" formatCode="0.0000000"/>
    <numFmt numFmtId="173" formatCode="0.000000"/>
    <numFmt numFmtId="174" formatCode="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19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19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3" fillId="2" borderId="2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5" fillId="3" borderId="26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5" fillId="3" borderId="28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5" fillId="3" borderId="0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numFmt numFmtId="167" formatCode="0.0"/>
      <border/>
    </dxf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5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8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7.xml" /><Relationship Id="rId22" Type="http://schemas.openxmlformats.org/officeDocument/2006/relationships/pivotCacheDefinition" Target="pivotCache/pivotCacheDefinition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[0]Ark13!Pivottabel10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Dakota
H</c:v>
              </c:pt>
              <c:pt idx="1">
                <c:v>Geko
</c:v>
              </c:pt>
              <c:pt idx="2">
                <c:v>GPSmap
</c:v>
              </c:pt>
              <c:pt idx="3">
                <c:v>Holux Trek
</c:v>
              </c:pt>
              <c:pt idx="4">
                <c:v>Legend
</c:v>
              </c:pt>
              <c:pt idx="5">
                <c:v>Legend HCx
</c:v>
              </c:pt>
              <c:pt idx="6">
                <c:v>Montana
</c:v>
              </c:pt>
              <c:pt idx="7">
                <c:v>Oregon
</c:v>
              </c:pt>
              <c:pt idx="8">
                <c:v>Vista HCx
</c:v>
              </c:pt>
              <c:pt idx="9">
                <c:v>Asus
S</c:v>
              </c:pt>
              <c:pt idx="10">
                <c:v>Desire
</c:v>
              </c:pt>
              <c:pt idx="11">
                <c:v>Galaxy
</c:v>
              </c:pt>
              <c:pt idx="12">
                <c:v>iPhone
</c:v>
              </c:pt>
              <c:pt idx="13">
                <c:v>Legend
</c:v>
              </c:pt>
              <c:pt idx="14">
                <c:v>Nokia
</c:v>
              </c:pt>
              <c:pt idx="15">
                <c:v>Wildfire
</c:v>
              </c:pt>
              <c:pt idx="16">
                <c:v>Xperia
</c:v>
              </c:pt>
            </c:strLit>
          </c:cat>
          <c:val>
            <c:numLit>
              <c:ptCount val="17"/>
              <c:pt idx="0">
                <c:v>5.1979530462423655</c:v>
              </c:pt>
              <c:pt idx="1">
                <c:v>7.404885936260102</c:v>
              </c:pt>
              <c:pt idx="2">
                <c:v>4.787307067597656</c:v>
              </c:pt>
              <c:pt idx="3">
                <c:v>3.3111483560997055</c:v>
              </c:pt>
              <c:pt idx="4">
                <c:v>8.257905381769001</c:v>
              </c:pt>
              <c:pt idx="5">
                <c:v>1.661142175759853</c:v>
              </c:pt>
              <c:pt idx="6">
                <c:v>4.581552185328018</c:v>
              </c:pt>
              <c:pt idx="7">
                <c:v>5.478673962243664</c:v>
              </c:pt>
              <c:pt idx="8">
                <c:v>1.5622372809343024</c:v>
              </c:pt>
              <c:pt idx="9">
                <c:v>20.056831546117177</c:v>
              </c:pt>
              <c:pt idx="10">
                <c:v>8.940817448097727</c:v>
              </c:pt>
              <c:pt idx="11">
                <c:v>10.974566766814982</c:v>
              </c:pt>
              <c:pt idx="12">
                <c:v>4.253256301311077</c:v>
              </c:pt>
              <c:pt idx="13">
                <c:v>1.9117209005735372</c:v>
              </c:pt>
              <c:pt idx="14">
                <c:v>14.508233755154775</c:v>
              </c:pt>
              <c:pt idx="15">
                <c:v>7.021332417094346</c:v>
              </c:pt>
              <c:pt idx="16">
                <c:v>7.9113913489569825</c:v>
              </c:pt>
            </c:numLit>
          </c:val>
        </c:ser>
        <c:overlap val="100"/>
        <c:axId val="26137009"/>
        <c:axId val="33906490"/>
      </c:bar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auto val="1"/>
        <c:lblOffset val="100"/>
        <c:noMultiLvlLbl val="0"/>
      </c:catAx>
      <c:valAx>
        <c:axId val="33906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7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[0]Ark7!Pivottabel4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Middelafvigelse fra referencepositionen under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åben himmel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fordelt på apparatfamile og apparattype
 (mindst 3 observationer)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Forerunner
A</c:v>
              </c:pt>
              <c:pt idx="1">
                <c:v>Nüwi
</c:v>
              </c:pt>
              <c:pt idx="2">
                <c:v>Ventus
</c:v>
              </c:pt>
              <c:pt idx="3">
                <c:v>Dakota
H</c:v>
              </c:pt>
              <c:pt idx="4">
                <c:v>GPSmap
</c:v>
              </c:pt>
              <c:pt idx="5">
                <c:v>Holux Trek
</c:v>
              </c:pt>
              <c:pt idx="6">
                <c:v>Oregon
</c:v>
              </c:pt>
              <c:pt idx="7">
                <c:v>Vista HCx
</c:v>
              </c:pt>
              <c:pt idx="8">
                <c:v>Desire
S</c:v>
              </c:pt>
              <c:pt idx="9">
                <c:v>Galaxy
</c:v>
              </c:pt>
              <c:pt idx="10">
                <c:v>iPhone
</c:v>
              </c:pt>
              <c:pt idx="11">
                <c:v>Nokia
</c:v>
              </c:pt>
              <c:pt idx="12">
                <c:v>Wildfire
</c:v>
              </c:pt>
              <c:pt idx="13">
                <c:v>Xperia
</c:v>
              </c:pt>
            </c:strLit>
          </c:cat>
          <c:val>
            <c:numLit>
              <c:ptCount val="14"/>
              <c:pt idx="0">
                <c:v>3.9600754540113567</c:v>
              </c:pt>
              <c:pt idx="1">
                <c:v>2.6867266132910075</c:v>
              </c:pt>
              <c:pt idx="2">
                <c:v>2.0780990422270214</c:v>
              </c:pt>
              <c:pt idx="3">
                <c:v>2.198476276868413</c:v>
              </c:pt>
              <c:pt idx="4">
                <c:v>3.2854699322487324</c:v>
              </c:pt>
              <c:pt idx="5">
                <c:v>3.357744309056949</c:v>
              </c:pt>
              <c:pt idx="6">
                <c:v>1.9343697426471802</c:v>
              </c:pt>
              <c:pt idx="7">
                <c:v>2.1026444526480534</c:v>
              </c:pt>
              <c:pt idx="8">
                <c:v>5.2072015502065465</c:v>
              </c:pt>
              <c:pt idx="9">
                <c:v>6.386767746721947</c:v>
              </c:pt>
              <c:pt idx="10">
                <c:v>5.268011394717381</c:v>
              </c:pt>
              <c:pt idx="11">
                <c:v>4.781068733111021</c:v>
              </c:pt>
              <c:pt idx="12">
                <c:v>3.38314402311523</c:v>
              </c:pt>
              <c:pt idx="13">
                <c:v>8.911095213614809</c:v>
              </c:pt>
            </c:numLit>
          </c:val>
        </c:ser>
        <c:overlap val="100"/>
        <c:axId val="36722955"/>
        <c:axId val="62071140"/>
      </c:bar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auto val="1"/>
        <c:lblOffset val="100"/>
        <c:noMultiLvlLbl val="0"/>
      </c:catAx>
      <c:valAx>
        <c:axId val="620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[0]Ark1!Pivottabel1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Middelafvigelse fra referencepositionen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 træer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, fordelt på apparatfamile og apparattype
(mindst 3 observationer)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Forerunner
A</c:v>
              </c:pt>
              <c:pt idx="1">
                <c:v>Nüwi
</c:v>
              </c:pt>
              <c:pt idx="2">
                <c:v>Ventus
</c:v>
              </c:pt>
              <c:pt idx="3">
                <c:v>Dakota
H</c:v>
              </c:pt>
              <c:pt idx="4">
                <c:v>GPSmap
</c:v>
              </c:pt>
              <c:pt idx="5">
                <c:v>Holux Trek
</c:v>
              </c:pt>
              <c:pt idx="6">
                <c:v>Oregon
</c:v>
              </c:pt>
              <c:pt idx="7">
                <c:v>Vista HCx
</c:v>
              </c:pt>
              <c:pt idx="8">
                <c:v>Desire
S</c:v>
              </c:pt>
              <c:pt idx="9">
                <c:v>Galaxy
</c:v>
              </c:pt>
              <c:pt idx="10">
                <c:v>iPhone
</c:v>
              </c:pt>
              <c:pt idx="11">
                <c:v>Nokia
</c:v>
              </c:pt>
              <c:pt idx="12">
                <c:v>Wildfire
</c:v>
              </c:pt>
              <c:pt idx="13">
                <c:v>Xperia
</c:v>
              </c:pt>
            </c:strLit>
          </c:cat>
          <c:val>
            <c:numLit>
              <c:ptCount val="14"/>
              <c:pt idx="0">
                <c:v>9.255640291329412</c:v>
              </c:pt>
              <c:pt idx="1">
                <c:v>8.381981758200538</c:v>
              </c:pt>
              <c:pt idx="2">
                <c:v>2.0197289483144956</c:v>
              </c:pt>
              <c:pt idx="3">
                <c:v>5.1979530462423655</c:v>
              </c:pt>
              <c:pt idx="4">
                <c:v>4.787307067597656</c:v>
              </c:pt>
              <c:pt idx="5">
                <c:v>3.3111483560997055</c:v>
              </c:pt>
              <c:pt idx="6">
                <c:v>5.478673962243662</c:v>
              </c:pt>
              <c:pt idx="7">
                <c:v>1.5622372809343024</c:v>
              </c:pt>
              <c:pt idx="8">
                <c:v>8.940817448097727</c:v>
              </c:pt>
              <c:pt idx="9">
                <c:v>10.974566766814982</c:v>
              </c:pt>
              <c:pt idx="10">
                <c:v>4.253256301311077</c:v>
              </c:pt>
              <c:pt idx="11">
                <c:v>14.508233755154771</c:v>
              </c:pt>
              <c:pt idx="12">
                <c:v>7.021332417094346</c:v>
              </c:pt>
              <c:pt idx="13">
                <c:v>7.9113913489569825</c:v>
              </c:pt>
            </c:numLit>
          </c:val>
        </c:ser>
        <c:overlap val="100"/>
        <c:axId val="21769349"/>
        <c:axId val="61706414"/>
      </c:barChart>
      <c:catAx>
        <c:axId val="2176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auto val="1"/>
        <c:lblOffset val="100"/>
        <c:noMultiLvlLbl val="0"/>
      </c:catAx>
      <c:valAx>
        <c:axId val="6170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6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avn">
      <sharedItems containsMixedTypes="0"/>
    </cacheField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avn">
      <sharedItems containsMixedTypes="0"/>
    </cacheField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avn">
      <sharedItems containsMixedTypes="0"/>
    </cacheField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 count="80">
        <n v="5.385253890041434"/>
        <n v="20.056831546117177"/>
        <n v="21.794980431914365"/>
        <n v="2.740900340918234"/>
        <n v="2.0113045402938967"/>
        <n v="6.2145947036865286"/>
        <n v="3.6903064365439766"/>
        <n v="5.363322907645063"/>
        <n v="4.088365954342185"/>
        <n v="7.100890880818483"/>
        <n v="3.2322982321273614"/>
        <n v="9.134334840178145"/>
        <n v="8.510561944682815"/>
        <n v="7.501048489740653"/>
        <n v="1.9117209005735372"/>
        <n v="2.5944549282289326"/>
        <n v="7.2640667820439235"/>
        <n v="6.369814211707778"/>
        <n v="13.171794614020941"/>
        <n v="3.663651834341135"/>
        <s v=""/>
        <n v="4.133467106514427"/>
        <n v="1.661142175759853"/>
        <n v="13.872938579287373"/>
        <n v="3.5117529767737414"/>
        <n v="18.51432889005516"/>
        <n v="8.257905381769001"/>
        <n v="4.643486587537896"/>
        <n v="7.0522309414291815"/>
        <n v="7.5373075832301595"/>
        <n v="2.2556749584343003"/>
        <n v="2.004492138378282"/>
        <n v="0.9702933370371246"/>
        <n v="11.226233281422143"/>
        <n v="14.002135065957907"/>
        <n v="2.857374510110511"/>
        <n v="4.735399998236878"/>
        <n v="2.340670559951727"/>
        <n v="1.1541829629724165"/>
        <n v="6.1754698621002895"/>
        <n v="5.1317603263896245"/>
        <n v="2.0476293718605585"/>
        <n v="4.581552185328018"/>
        <n v="0.21490855333634673"/>
        <n v="4.060190516273058"/>
        <n v="8.383858977359836"/>
        <n v="6.8553963933871875"/>
        <n v="9.6235061214907"/>
        <n v="6.258338340708885"/>
        <n v="5.446146902652536"/>
        <n v="3.6369894753051946"/>
        <n v="5.721628759207776"/>
        <n v="9.791918987131416"/>
        <n v="9.275427712021049"/>
        <n v="33.01597084160618"/>
        <n v="7.404885936260102"/>
        <n v="9.702082705692597"/>
        <n v="10.845247419913342"/>
        <n v="8.719097557541643"/>
        <n v="7.276891350505577"/>
        <n v="13.337222257446161"/>
        <n v="7.550321631127077"/>
        <n v="12.085285885503353"/>
        <n v="13.50399625712792"/>
        <n v="7.858959101920312"/>
        <n v="7.660725722327776"/>
        <n v="5.567900632184749"/>
        <n v="13.46572813766973"/>
        <n v="7.3036851574516835"/>
        <n v="15.182062485411945"/>
        <n v="14.935060412980949"/>
        <n v="13.407578367071427"/>
        <n v="4.40771412621274"/>
        <n v="11.30587934817769"/>
        <n v="11.706940956300919"/>
        <n v="9.453955123510045"/>
        <n v="9.521723588881402"/>
        <n v="9.137628604893672"/>
        <n v="3.8202555175829023"/>
        <n v="4.768015849910294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Navn">
      <sharedItems containsMixedTypes="0"/>
    </cacheField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Fam">
      <sharedItems containsMixedTypes="0" count="3">
        <s v="S"/>
        <s v="H"/>
        <s v="A"/>
      </sharedItems>
    </cacheField>
    <cacheField name="Typ">
      <sharedItems containsMixedTypes="0" count="24">
        <s v="Desire"/>
        <s v="Asus"/>
        <s v="Oregon"/>
        <s v="Vista HCx"/>
        <s v="GPSmap"/>
        <s v="iPhone"/>
        <s v="Nüwi"/>
        <s v="Galaxy"/>
        <s v="Edge"/>
        <s v="Wildfire"/>
        <s v="Dakota"/>
        <s v="Legend"/>
        <s v="Holux Trek"/>
        <s v="iPad"/>
        <s v="Garmin 101"/>
        <s v="Ventus"/>
        <s v="ukendt"/>
        <s v="Geko"/>
        <s v="Legend HCx"/>
        <s v="Xperia"/>
        <s v="Nokia"/>
        <s v="Forerunner"/>
        <s v="Montana"/>
        <s v="Samsung"/>
      </sharedItems>
    </cacheField>
    <cacheField name="Utyp">
      <sharedItems containsBlank="1" containsMixedTypes="1" containsNumber="1" containsInteger="1" count="28">
        <m/>
        <s v="550T"/>
        <n v="62"/>
        <n v="300"/>
        <n v="4"/>
        <s v="4S"/>
        <n v="450"/>
        <s v="400T"/>
        <n v="550"/>
        <n v="2"/>
        <n v="400"/>
        <n v="205"/>
        <s v="62S"/>
        <n v="10"/>
        <s v="Legend"/>
        <s v="450T"/>
        <n v="20"/>
        <s v="60 CSx"/>
        <s v="Egen app"/>
        <s v="G370"/>
        <s v="???"/>
        <s v="Plus"/>
        <n v="101"/>
        <n v="5800"/>
        <n v="305"/>
        <s v="62 st"/>
        <n v="650"/>
        <s v="Tablet"/>
      </sharedItems>
    </cacheField>
    <cacheField name="Note">
      <sharedItems containsBlank="1" containsMixedTypes="0" count="3">
        <m/>
        <s v="EGNOS"/>
        <s v="Ave"/>
      </sharedItems>
    </cacheField>
    <cacheField name="?-N">
      <sharedItems containsSemiMixedTypes="0" containsString="0" containsMixedTypes="0" containsNumber="1" containsInteger="1" count="10">
        <n v="478"/>
        <n v="480"/>
        <n v="479"/>
        <n v="477"/>
        <n v="476"/>
        <n v="475"/>
        <n v="481"/>
        <n v="473"/>
        <n v="472"/>
        <n v="474"/>
      </sharedItems>
    </cacheField>
    <cacheField name="?-E">
      <sharedItems containsSemiMixedTypes="0" containsString="0" containsMixedTypes="0" containsNumber="1" containsInteger="1" count="19">
        <n v="568"/>
        <n v="570"/>
        <n v="572"/>
        <n v="573"/>
        <n v="575"/>
        <n v="561"/>
        <n v="566"/>
        <n v="571"/>
        <n v="567"/>
        <n v="578"/>
        <n v="569"/>
        <n v="577"/>
        <n v="564"/>
        <n v="574"/>
        <n v="576"/>
        <n v="581"/>
        <n v="584"/>
        <n v="583"/>
        <n v="582"/>
      </sharedItems>
    </cacheField>
    <cacheField name="T-N">
      <sharedItems containsString="0" containsBlank="1" containsMixedTypes="0" containsNumber="1" containsInteger="1" count="20">
        <n v="485"/>
        <n v="497"/>
        <n v="498"/>
        <n v="486"/>
        <n v="484"/>
        <n v="487"/>
        <n v="489"/>
        <n v="488"/>
        <n v="480"/>
        <m/>
        <n v="490"/>
        <n v="478"/>
        <n v="491"/>
        <n v="483"/>
        <n v="493"/>
        <n v="482"/>
        <n v="504"/>
        <n v="492"/>
        <n v="494"/>
        <n v="479"/>
      </sharedItems>
    </cacheField>
    <cacheField name="T-E">
      <sharedItems containsString="0" containsBlank="1" containsMixedTypes="0" containsNumber="1" containsInteger="1" count="19">
        <n v="487"/>
        <n v="484"/>
        <n v="493"/>
        <n v="492"/>
        <n v="486"/>
        <n v="491"/>
        <n v="485"/>
        <n v="494"/>
        <n v="483"/>
        <n v="490"/>
        <n v="489"/>
        <n v="497"/>
        <n v="496"/>
        <n v="488"/>
        <m/>
        <n v="503"/>
        <n v="499"/>
        <n v="495"/>
        <n v="482"/>
      </sharedItems>
    </cacheField>
    <cacheField name="?-afv">
      <sharedItems containsSemiMixedTypes="0" containsString="0" containsMixedTypes="0" containsNumber="1"/>
    </cacheField>
    <cacheField name="T-afv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Pivottabel4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2" firstHeaderRow="2" firstDataRow="2" firstDataCol="2"/>
  <pivotFields count="10">
    <pivotField axis="axisRow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25">
        <item h="1" x="1"/>
        <item x="10"/>
        <item x="0"/>
        <item h="1" x="8"/>
        <item x="21"/>
        <item x="7"/>
        <item h="1" x="14"/>
        <item h="1" x="17"/>
        <item x="4"/>
        <item x="12"/>
        <item h="1" x="13"/>
        <item x="5"/>
        <item h="1" x="11"/>
        <item h="1" x="18"/>
        <item h="1" x="22"/>
        <item x="20"/>
        <item x="6"/>
        <item x="2"/>
        <item h="1" x="23"/>
        <item h="1" x="16"/>
        <item x="15"/>
        <item x="3"/>
        <item x="9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7"/>
    <pivotField compact="0" outline="0" subtotalTop="0" showAll="0"/>
  </pivotFields>
  <rowFields count="2">
    <field x="0"/>
    <field x="1"/>
  </rowFields>
  <rowItems count="18">
    <i>
      <x/>
      <x v="4"/>
    </i>
    <i r="1">
      <x v="16"/>
    </i>
    <i r="1">
      <x v="20"/>
    </i>
    <i t="default">
      <x/>
    </i>
    <i>
      <x v="1"/>
      <x v="1"/>
    </i>
    <i r="1">
      <x v="8"/>
    </i>
    <i r="1">
      <x v="9"/>
    </i>
    <i r="1">
      <x v="17"/>
    </i>
    <i r="1">
      <x v="21"/>
    </i>
    <i t="default">
      <x v="1"/>
    </i>
    <i>
      <x v="2"/>
      <x v="2"/>
    </i>
    <i r="1">
      <x v="5"/>
    </i>
    <i r="1">
      <x v="11"/>
    </i>
    <i r="1">
      <x v="15"/>
    </i>
    <i r="1">
      <x v="22"/>
    </i>
    <i r="1">
      <x v="23"/>
    </i>
    <i t="default">
      <x v="2"/>
    </i>
    <i t="grand">
      <x/>
    </i>
  </rowItems>
  <colItems count="1">
    <i/>
  </colItems>
  <dataFields count="1">
    <dataField name="Middel af ?-afv" fld="8" subtotal="average" baseField="0" baseItem="0" numFmtId="167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2" firstHeaderRow="2" firstDataRow="2" firstDataCol="2"/>
  <pivotFields count="10">
    <pivotField axis="axisRow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25">
        <item h="1" x="1"/>
        <item x="10"/>
        <item x="0"/>
        <item h="1" x="8"/>
        <item x="21"/>
        <item x="7"/>
        <item h="1" x="14"/>
        <item h="1" x="17"/>
        <item x="4"/>
        <item x="12"/>
        <item h="1" x="13"/>
        <item x="5"/>
        <item h="1" x="11"/>
        <item h="1" x="18"/>
        <item h="1" x="22"/>
        <item x="20"/>
        <item x="6"/>
        <item x="2"/>
        <item h="1" x="23"/>
        <item h="1" x="16"/>
        <item x="15"/>
        <item x="3"/>
        <item x="9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dataField="1" compact="0" outline="0" subtotalTop="0" showAll="0"/>
  </pivotFields>
  <rowFields count="2">
    <field x="0"/>
    <field x="1"/>
  </rowFields>
  <rowItems count="18">
    <i>
      <x/>
      <x v="4"/>
    </i>
    <i r="1">
      <x v="16"/>
    </i>
    <i r="1">
      <x v="20"/>
    </i>
    <i t="default">
      <x/>
    </i>
    <i>
      <x v="1"/>
      <x v="1"/>
    </i>
    <i r="1">
      <x v="8"/>
    </i>
    <i r="1">
      <x v="9"/>
    </i>
    <i r="1">
      <x v="17"/>
    </i>
    <i r="1">
      <x v="21"/>
    </i>
    <i t="default">
      <x v="1"/>
    </i>
    <i>
      <x v="2"/>
      <x v="2"/>
    </i>
    <i r="1">
      <x v="5"/>
    </i>
    <i r="1">
      <x v="11"/>
    </i>
    <i r="1">
      <x v="15"/>
    </i>
    <i r="1">
      <x v="22"/>
    </i>
    <i r="1">
      <x v="23"/>
    </i>
    <i t="default">
      <x v="2"/>
    </i>
    <i t="grand">
      <x/>
    </i>
  </rowItems>
  <colItems count="1">
    <i/>
  </colItems>
  <dataFields count="1">
    <dataField name="Middel af T-afv" fld="9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5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1" firstHeaderRow="1" firstDataRow="1" firstDataCol="2"/>
  <pivotFields count="11">
    <pivotField compact="0" outline="0" subtotalTop="0" showAll="0"/>
    <pivotField axis="axisRow" compact="0" outline="0" subtotalTop="0" showAll="0">
      <items count="4">
        <item h="1" x="2"/>
        <item h="1"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numFmtId="167"/>
    <pivotField compact="0" outline="0" subtotalTop="0" showAll="0"/>
  </pivotFields>
  <rowFields count="2">
    <field x="1"/>
    <field x="-2"/>
  </rowFields>
  <rowItems count="8">
    <i>
      <x v="2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Stdafv af ?-N" fld="5" subtotal="stdDev" baseField="0" baseItem="0"/>
    <dataField name="Stdafv af ?-E" fld="6" subtotal="stdDev" baseField="0" baseItem="0"/>
    <dataField name="Stdafvp af T-N" fld="7" subtotal="stdDevp" baseField="0" baseItem="0"/>
    <dataField name="Stdafv af T-E" fld="8" subtotal="stdDev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4" firstHeaderRow="2" firstDataRow="2" firstDataCol="2"/>
  <pivotFields count="11">
    <pivotField compact="0" outline="0" subtotalTop="0" showAll="0"/>
    <pivotField axis="axisRow" compact="0" outline="0" subtotalTop="0" showAll="0">
      <items count="4">
        <item h="1" x="2"/>
        <item x="1"/>
        <item x="0"/>
        <item t="default"/>
      </items>
    </pivotField>
    <pivotField axis="axisRow" compact="0" outline="0" subtotalTop="0" showAll="0">
      <items count="25">
        <item x="1"/>
        <item x="10"/>
        <item x="0"/>
        <item x="8"/>
        <item x="21"/>
        <item x="7"/>
        <item x="14"/>
        <item x="17"/>
        <item x="4"/>
        <item x="12"/>
        <item x="13"/>
        <item x="5"/>
        <item x="11"/>
        <item x="18"/>
        <item x="22"/>
        <item x="20"/>
        <item x="6"/>
        <item x="2"/>
        <item x="23"/>
        <item x="16"/>
        <item x="15"/>
        <item x="3"/>
        <item x="9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dataField="1" compact="0" outline="0" subtotalTop="0" showAll="0"/>
  </pivotFields>
  <rowFields count="2">
    <field x="1"/>
    <field x="2"/>
  </rowFields>
  <rowItems count="20">
    <i>
      <x v="1"/>
      <x v="1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7"/>
    </i>
    <i r="1">
      <x v="21"/>
    </i>
    <i t="default">
      <x v="1"/>
    </i>
    <i>
      <x v="2"/>
      <x/>
    </i>
    <i r="1">
      <x v="2"/>
    </i>
    <i r="1">
      <x v="5"/>
    </i>
    <i r="1">
      <x v="11"/>
    </i>
    <i r="1">
      <x v="12"/>
    </i>
    <i r="1">
      <x v="15"/>
    </i>
    <i r="1">
      <x v="22"/>
    </i>
    <i r="1">
      <x v="23"/>
    </i>
    <i t="default">
      <x v="2"/>
    </i>
    <i t="grand">
      <x/>
    </i>
  </rowItems>
  <colItems count="1">
    <i/>
  </colItems>
  <dataFields count="1">
    <dataField name="Middel af T-afv" fld="10" subtotal="average" baseField="0" baseItem="0" numFmtId="167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R15" firstHeaderRow="1" firstDataRow="2" firstDataCol="1" rowPageCount="1" colPageCount="1"/>
  <pivotFields count="11"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11">
        <item x="6"/>
        <item x="1"/>
        <item x="2"/>
        <item x="0"/>
        <item x="3"/>
        <item x="4"/>
        <item x="5"/>
        <item x="9"/>
        <item x="7"/>
        <item x="8"/>
        <item t="default"/>
      </items>
    </pivotField>
    <pivotField axis="axisCol" compact="0" outline="0" subtotalTop="0" showAll="0">
      <items count="20">
        <item x="5"/>
        <item x="12"/>
        <item x="6"/>
        <item x="8"/>
        <item x="0"/>
        <item x="10"/>
        <item x="1"/>
        <item x="7"/>
        <item x="2"/>
        <item x="3"/>
        <item x="13"/>
        <item x="4"/>
        <item x="14"/>
        <item x="11"/>
        <item x="9"/>
        <item x="15"/>
        <item x="18"/>
        <item x="17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5"/>
    </i>
    <i>
      <x v="16"/>
    </i>
    <i>
      <x v="17"/>
    </i>
    <i>
      <x v="18"/>
    </i>
    <i t="grand">
      <x/>
    </i>
  </colItems>
  <pageFields count="1">
    <pageField fld="1" item="2" hier="0"/>
  </pageFields>
  <dataFields count="1">
    <dataField name="Antal af ?-N" fld="5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25" firstHeaderRow="1" firstDataRow="2" firstDataCol="1" rowPageCount="1" colPageCount="1"/>
  <pivotFields count="11">
    <pivotField compact="0" outline="0" subtotalTop="0" showAll="0"/>
    <pivotField axis="axisPage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21">
        <item x="9"/>
        <item x="16"/>
        <item x="2"/>
        <item x="1"/>
        <item x="18"/>
        <item x="14"/>
        <item x="17"/>
        <item x="12"/>
        <item x="10"/>
        <item x="6"/>
        <item x="7"/>
        <item x="5"/>
        <item x="3"/>
        <item x="0"/>
        <item x="4"/>
        <item x="13"/>
        <item x="15"/>
        <item x="8"/>
        <item x="19"/>
        <item x="11"/>
        <item t="default"/>
      </items>
    </pivotField>
    <pivotField axis="axisCol" compact="0" outline="0" subtotalTop="0" showAll="0">
      <items count="20">
        <item x="18"/>
        <item x="8"/>
        <item x="1"/>
        <item x="6"/>
        <item x="4"/>
        <item x="0"/>
        <item x="13"/>
        <item x="10"/>
        <item x="9"/>
        <item x="5"/>
        <item x="3"/>
        <item x="2"/>
        <item x="7"/>
        <item x="17"/>
        <item x="12"/>
        <item x="11"/>
        <item x="16"/>
        <item x="15"/>
        <item x="14"/>
        <item t="default"/>
      </items>
    </pivotField>
    <pivotField compact="0" outline="0" subtotalTop="0" showAll="0" numFmtId="167"/>
    <pivotField compact="0" outline="0" subtotalTop="0" showAll="0"/>
  </pivotFields>
  <rowFields count="1">
    <field x="7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8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1" hier="0"/>
  </pageFields>
  <dataFields count="1">
    <dataField name="Antal af T-N" fld="7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el3" cacheId="1" autoFormatId="4112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E8" firstHeaderRow="1" firstDataRow="3" firstDataCol="1"/>
  <pivotFields count="11">
    <pivotField compact="0" outline="0" subtotalTop="0" showAll="0" insertBlankRow="1"/>
    <pivotField axis="axisCol" compact="0" outline="0" subtotalTop="0" showAll="0">
      <items count="4">
        <item h="1" x="2"/>
        <item h="1" x="1"/>
        <item x="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7"/>
    <pivotField compact="0" outline="0" subtotalTop="0" showAll="0"/>
  </pivotFields>
  <rowFields count="1">
    <field x="4"/>
  </rowFields>
  <rowItems count="3">
    <i>
      <x/>
    </i>
    <i>
      <x v="2"/>
    </i>
    <i t="grand">
      <x/>
    </i>
  </rowItems>
  <colFields count="2">
    <field x="1"/>
    <field x="-2"/>
  </colFields>
  <colItems count="4">
    <i>
      <x v="2"/>
      <x/>
    </i>
    <i i="1" r="1">
      <x v="1"/>
    </i>
    <i t="grand">
      <x/>
    </i>
    <i t="grand" i="1">
      <x/>
    </i>
  </colItems>
  <dataFields count="2">
    <dataField name="Antal af ?-afv" fld="9" subtotal="count" baseField="0" baseItem="0"/>
    <dataField name="Middel af ?-afv" fld="9" subtotal="average" baseField="0" baseItem="0"/>
  </dataFields>
  <formats count="2">
    <format dxfId="1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1">
      <pivotArea outline="0" fieldPosition="1" axis="axisCol" dataOnly="0" field="-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el2" cacheId="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9" firstHeaderRow="1" firstDataRow="1" firstDataCol="2"/>
  <pivotFields count="10">
    <pivotField axis="axisRow" compact="0" outline="0" subtotalTop="0" showAll="0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7"/>
    <pivotField compact="0" outline="0" subtotalTop="0" showAll="0"/>
  </pivotFields>
  <rowFields count="2">
    <field x="0"/>
    <field x="-2"/>
  </rowFields>
  <rowItems count="6"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Items count="1">
    <i/>
  </colItems>
  <dataFields count="2">
    <dataField name="Antal af ?-afv" fld="8" subtotal="count" baseField="0" baseItem="0"/>
    <dataField name="Middel af ?-afv" fld="8" subtotal="average" baseField="0" baseItem="0"/>
  </dataFields>
  <formats count="3">
    <format dxfId="0">
      <pivotArea outline="0" fieldPosition="0">
        <references count="2">
          <reference field="4294967294" count="1">
            <x v="1"/>
          </reference>
          <reference field="0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0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el3" cacheId="6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1" firstHeaderRow="1" firstDataRow="1" firstDataCol="2"/>
  <pivotFields count="10"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dataField="1" compact="0" outline="0" subtotalTop="0" showAll="0"/>
  </pivotFields>
  <rowFields count="2">
    <field x="0"/>
    <field x="-2"/>
  </rowFields>
  <row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Items count="1">
    <i/>
  </colItems>
  <dataFields count="2">
    <dataField name="Middel af T-afv" fld="9" subtotal="average" baseField="0" baseItem="0"/>
    <dataField name="Antal af T-afv" fld="9" subtotal="countNums" baseField="0" baseItem="0"/>
  </dataFields>
  <formats count="3">
    <format dxfId="0">
      <pivotArea outline="0" fieldPosition="0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@zy+Cassio1980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8515625" style="0" customWidth="1"/>
    <col min="2" max="2" width="8.28125" style="0" customWidth="1"/>
    <col min="3" max="3" width="13.57421875" style="0" customWidth="1"/>
    <col min="4" max="4" width="12.140625" style="16" customWidth="1"/>
    <col min="6" max="6" width="9.57421875" style="0" bestFit="1" customWidth="1"/>
    <col min="10" max="10" width="9.57421875" style="0" bestFit="1" customWidth="1"/>
  </cols>
  <sheetData>
    <row r="1" ht="13.5" thickBot="1"/>
    <row r="2" spans="6:10" ht="12.75">
      <c r="F2" s="63" t="s">
        <v>83</v>
      </c>
      <c r="G2" s="64"/>
      <c r="H2" s="64"/>
      <c r="I2" s="65"/>
      <c r="J2" t="s">
        <v>84</v>
      </c>
    </row>
    <row r="3" spans="1:15" ht="12.75">
      <c r="A3" t="s">
        <v>2</v>
      </c>
      <c r="B3" t="s">
        <v>48</v>
      </c>
      <c r="C3" t="s">
        <v>49</v>
      </c>
      <c r="D3" s="16" t="s">
        <v>50</v>
      </c>
      <c r="E3" t="s">
        <v>91</v>
      </c>
      <c r="F3" s="66" t="s">
        <v>0</v>
      </c>
      <c r="G3" s="67"/>
      <c r="H3" s="67" t="s">
        <v>1</v>
      </c>
      <c r="I3" s="68"/>
      <c r="J3" t="s">
        <v>0</v>
      </c>
      <c r="K3" t="s">
        <v>1</v>
      </c>
      <c r="M3" t="s">
        <v>85</v>
      </c>
      <c r="N3">
        <v>1.852</v>
      </c>
      <c r="O3" t="s">
        <v>86</v>
      </c>
    </row>
    <row r="4" spans="6:15" ht="12.75">
      <c r="F4" s="12" t="s">
        <v>39</v>
      </c>
      <c r="G4" s="13" t="s">
        <v>14</v>
      </c>
      <c r="H4" s="13" t="s">
        <v>39</v>
      </c>
      <c r="I4" s="14" t="s">
        <v>14</v>
      </c>
      <c r="M4" t="s">
        <v>87</v>
      </c>
      <c r="N4" s="17">
        <f>N3*COS((55+40/60+0.48/60)/180*PI())</f>
        <v>1.0443266010497345</v>
      </c>
      <c r="O4" t="s">
        <v>86</v>
      </c>
    </row>
    <row r="5" spans="1:9" ht="12.75">
      <c r="A5" t="s">
        <v>9</v>
      </c>
      <c r="F5" s="3">
        <f>AVERAGE(F10:F515)</f>
        <v>477.2258064516129</v>
      </c>
      <c r="G5" s="4">
        <f>AVERAGE(G10:G515)</f>
        <v>571.7935483870967</v>
      </c>
      <c r="H5" s="4">
        <f>AVERAGE(H10:H515)</f>
        <v>486.8955223880597</v>
      </c>
      <c r="I5" s="5">
        <f>AVERAGE(I10:I515)</f>
        <v>490.910447761194</v>
      </c>
    </row>
    <row r="6" spans="1:9" ht="12.75">
      <c r="A6" t="s">
        <v>11</v>
      </c>
      <c r="F6" s="3">
        <f>STDEV(F10:F515)</f>
        <v>1.7415785759772697</v>
      </c>
      <c r="G6" s="4">
        <f>STDEV(G10:G515)</f>
        <v>3.067840676775756</v>
      </c>
      <c r="H6" s="4">
        <f>STDEV(H10:H515)</f>
        <v>3.6916256718400815</v>
      </c>
      <c r="I6" s="5">
        <f>STDEV(I10:I515)</f>
        <v>3.8023789280239075</v>
      </c>
    </row>
    <row r="7" spans="1:9" ht="12.75">
      <c r="A7" t="s">
        <v>21</v>
      </c>
      <c r="F7" s="6">
        <f>COUNT(F12:F516)</f>
        <v>153</v>
      </c>
      <c r="G7" s="7">
        <f>COUNT(G12:G516)</f>
        <v>153</v>
      </c>
      <c r="H7" s="7">
        <f>COUNT(H12:H516)</f>
        <v>132</v>
      </c>
      <c r="I7" s="8">
        <f>COUNT(I12:I516)</f>
        <v>132</v>
      </c>
    </row>
    <row r="8" spans="1:9" ht="13.5" thickBot="1">
      <c r="A8" t="s">
        <v>23</v>
      </c>
      <c r="F8" s="9">
        <f>F6*1.852</f>
        <v>3.225403522709904</v>
      </c>
      <c r="G8" s="10">
        <f>G6*1.852*COS(55/180*PI())</f>
        <v>3.2588553591993223</v>
      </c>
      <c r="H8" s="10">
        <f>H6*1.852</f>
        <v>6.836890744247832</v>
      </c>
      <c r="I8" s="11">
        <f>I6*1.852*COS(55/180*PI())</f>
        <v>4.039128577016073</v>
      </c>
    </row>
    <row r="9" spans="1:11" ht="12.75">
      <c r="A9" s="13" t="s">
        <v>2</v>
      </c>
      <c r="B9" s="13" t="s">
        <v>88</v>
      </c>
      <c r="C9" s="13" t="s">
        <v>89</v>
      </c>
      <c r="D9" s="20" t="s">
        <v>90</v>
      </c>
      <c r="E9" s="13" t="s">
        <v>91</v>
      </c>
      <c r="F9" s="13" t="s">
        <v>92</v>
      </c>
      <c r="G9" s="13" t="s">
        <v>93</v>
      </c>
      <c r="H9" s="13" t="s">
        <v>94</v>
      </c>
      <c r="I9" s="13" t="s">
        <v>95</v>
      </c>
      <c r="J9" s="13" t="s">
        <v>96</v>
      </c>
      <c r="K9" s="13" t="s">
        <v>97</v>
      </c>
    </row>
    <row r="10" spans="1:11" ht="12.75">
      <c r="A10" t="s">
        <v>3</v>
      </c>
      <c r="B10" t="s">
        <v>52</v>
      </c>
      <c r="C10" t="s">
        <v>35</v>
      </c>
      <c r="F10">
        <v>478</v>
      </c>
      <c r="G10">
        <v>568</v>
      </c>
      <c r="H10">
        <v>485</v>
      </c>
      <c r="I10">
        <v>487</v>
      </c>
      <c r="J10" s="19">
        <f aca="true" t="shared" si="0" ref="J10:J41">SQRT(((F10-$F$5)*$N$3)^2+((G10-$G$5)*$N$4)^2)</f>
        <v>4.213181162405606</v>
      </c>
      <c r="K10" s="19">
        <f aca="true" t="shared" si="1" ref="K10:K41">IF(ISNUMBER(H10),SQRT(((H10-$H$5)*$N$3)^2+((I10-$I$5)*$N$4)^2),"")</f>
        <v>5.385253890041434</v>
      </c>
    </row>
    <row r="11" spans="1:11" ht="12.75">
      <c r="A11" t="s">
        <v>4</v>
      </c>
      <c r="B11" t="s">
        <v>52</v>
      </c>
      <c r="C11" t="s">
        <v>51</v>
      </c>
      <c r="F11">
        <v>478</v>
      </c>
      <c r="G11">
        <v>570</v>
      </c>
      <c r="H11">
        <v>497</v>
      </c>
      <c r="I11">
        <v>484</v>
      </c>
      <c r="J11" s="19">
        <f t="shared" si="0"/>
        <v>2.3588383439700373</v>
      </c>
      <c r="K11" s="19">
        <f t="shared" si="1"/>
        <v>20.056831546117177</v>
      </c>
    </row>
    <row r="12" spans="2:11" ht="12.75">
      <c r="B12" t="s">
        <v>53</v>
      </c>
      <c r="C12" t="s">
        <v>47</v>
      </c>
      <c r="F12">
        <v>478</v>
      </c>
      <c r="G12">
        <v>572</v>
      </c>
      <c r="H12">
        <v>498</v>
      </c>
      <c r="I12">
        <v>484</v>
      </c>
      <c r="J12" s="19">
        <f t="shared" si="0"/>
        <v>1.4499260519067518</v>
      </c>
      <c r="K12" s="19">
        <f t="shared" si="1"/>
        <v>21.794980431914365</v>
      </c>
    </row>
    <row r="13" spans="1:11" ht="12.75">
      <c r="A13" t="s">
        <v>5</v>
      </c>
      <c r="B13" t="s">
        <v>53</v>
      </c>
      <c r="C13" t="s">
        <v>47</v>
      </c>
      <c r="D13" s="16" t="s">
        <v>54</v>
      </c>
      <c r="F13">
        <v>478</v>
      </c>
      <c r="G13">
        <v>573</v>
      </c>
      <c r="H13">
        <v>486</v>
      </c>
      <c r="I13">
        <v>493</v>
      </c>
      <c r="J13" s="19">
        <f t="shared" si="0"/>
        <v>1.9087229543559932</v>
      </c>
      <c r="K13" s="19">
        <f t="shared" si="1"/>
        <v>2.740900340918234</v>
      </c>
    </row>
    <row r="14" spans="2:11" ht="12.75">
      <c r="B14" t="s">
        <v>53</v>
      </c>
      <c r="C14" t="s">
        <v>55</v>
      </c>
      <c r="F14">
        <v>480</v>
      </c>
      <c r="G14">
        <v>570</v>
      </c>
      <c r="H14">
        <v>486</v>
      </c>
      <c r="I14">
        <v>492</v>
      </c>
      <c r="J14" s="19">
        <f t="shared" si="0"/>
        <v>5.468580485512799</v>
      </c>
      <c r="K14" s="19">
        <f t="shared" si="1"/>
        <v>2.0113045402938967</v>
      </c>
    </row>
    <row r="15" spans="1:11" ht="12.75">
      <c r="A15" t="s">
        <v>6</v>
      </c>
      <c r="B15" t="s">
        <v>53</v>
      </c>
      <c r="C15" t="s">
        <v>60</v>
      </c>
      <c r="D15" s="16">
        <v>62</v>
      </c>
      <c r="E15" s="1"/>
      <c r="F15">
        <v>479</v>
      </c>
      <c r="G15">
        <v>575</v>
      </c>
      <c r="H15">
        <v>485</v>
      </c>
      <c r="I15">
        <v>486</v>
      </c>
      <c r="J15" s="19">
        <f t="shared" si="0"/>
        <v>4.691431575989913</v>
      </c>
      <c r="K15" s="19">
        <f t="shared" si="1"/>
        <v>6.2145947036865286</v>
      </c>
    </row>
    <row r="16" spans="1:11" ht="12.75">
      <c r="A16" t="s">
        <v>7</v>
      </c>
      <c r="B16" t="s">
        <v>53</v>
      </c>
      <c r="C16" t="s">
        <v>47</v>
      </c>
      <c r="D16" s="16">
        <v>300</v>
      </c>
      <c r="E16" t="s">
        <v>82</v>
      </c>
      <c r="F16">
        <v>478</v>
      </c>
      <c r="G16">
        <v>572</v>
      </c>
      <c r="H16">
        <v>485</v>
      </c>
      <c r="I16">
        <v>492</v>
      </c>
      <c r="J16" s="19">
        <f t="shared" si="0"/>
        <v>1.4499260519067518</v>
      </c>
      <c r="K16" s="19">
        <f t="shared" si="1"/>
        <v>3.6903064365439766</v>
      </c>
    </row>
    <row r="17" spans="1:11" ht="12.75">
      <c r="A17" t="s">
        <v>8</v>
      </c>
      <c r="B17" t="s">
        <v>53</v>
      </c>
      <c r="C17" t="s">
        <v>47</v>
      </c>
      <c r="D17" s="16" t="s">
        <v>54</v>
      </c>
      <c r="E17" t="s">
        <v>36</v>
      </c>
      <c r="F17">
        <v>477</v>
      </c>
      <c r="G17">
        <v>573</v>
      </c>
      <c r="H17">
        <v>484</v>
      </c>
      <c r="I17">
        <v>491</v>
      </c>
      <c r="J17" s="19">
        <f t="shared" si="0"/>
        <v>1.3275195741349457</v>
      </c>
      <c r="K17" s="19">
        <f t="shared" si="1"/>
        <v>5.363322907645063</v>
      </c>
    </row>
    <row r="18" spans="2:11" ht="12.75">
      <c r="B18" t="s">
        <v>52</v>
      </c>
      <c r="C18" t="s">
        <v>56</v>
      </c>
      <c r="D18" s="16">
        <v>4</v>
      </c>
      <c r="F18">
        <v>476</v>
      </c>
      <c r="G18">
        <v>575</v>
      </c>
      <c r="H18">
        <v>487</v>
      </c>
      <c r="I18">
        <v>487</v>
      </c>
      <c r="J18" s="19">
        <f t="shared" si="0"/>
        <v>4.045588330746602</v>
      </c>
      <c r="K18" s="19">
        <f t="shared" si="1"/>
        <v>4.088365954342185</v>
      </c>
    </row>
    <row r="19" spans="1:11" ht="12.75">
      <c r="A19" t="s">
        <v>10</v>
      </c>
      <c r="B19" t="s">
        <v>52</v>
      </c>
      <c r="C19" t="s">
        <v>56</v>
      </c>
      <c r="D19" s="16" t="s">
        <v>74</v>
      </c>
      <c r="F19">
        <v>476</v>
      </c>
      <c r="G19">
        <v>561</v>
      </c>
      <c r="H19">
        <v>485</v>
      </c>
      <c r="I19">
        <v>485</v>
      </c>
      <c r="J19" s="19">
        <f t="shared" si="0"/>
        <v>11.498327293664005</v>
      </c>
      <c r="K19" s="19">
        <f t="shared" si="1"/>
        <v>7.100890880818483</v>
      </c>
    </row>
    <row r="20" spans="2:11" ht="12.75">
      <c r="B20" t="s">
        <v>52</v>
      </c>
      <c r="C20" t="s">
        <v>56</v>
      </c>
      <c r="D20" s="16" t="s">
        <v>74</v>
      </c>
      <c r="F20">
        <v>477</v>
      </c>
      <c r="G20">
        <v>566</v>
      </c>
      <c r="H20">
        <v>485</v>
      </c>
      <c r="I20">
        <v>485</v>
      </c>
      <c r="J20" s="19">
        <f t="shared" si="0"/>
        <v>6.064791998248767</v>
      </c>
      <c r="K20" s="19">
        <f t="shared" si="1"/>
        <v>7.100890880818483</v>
      </c>
    </row>
    <row r="21" spans="2:11" ht="12.75">
      <c r="B21" t="s">
        <v>52</v>
      </c>
      <c r="C21" t="s">
        <v>56</v>
      </c>
      <c r="D21" s="16" t="s">
        <v>74</v>
      </c>
      <c r="F21">
        <v>478</v>
      </c>
      <c r="G21">
        <v>566</v>
      </c>
      <c r="H21">
        <v>487</v>
      </c>
      <c r="I21">
        <v>494</v>
      </c>
      <c r="J21" s="19">
        <f t="shared" si="0"/>
        <v>6.217927072489377</v>
      </c>
      <c r="K21" s="19">
        <f t="shared" si="1"/>
        <v>3.2322982321273614</v>
      </c>
    </row>
    <row r="22" spans="2:11" ht="12.75">
      <c r="B22" t="s">
        <v>73</v>
      </c>
      <c r="C22" t="s">
        <v>57</v>
      </c>
      <c r="D22" s="16">
        <v>450</v>
      </c>
      <c r="F22">
        <v>477</v>
      </c>
      <c r="G22">
        <v>570</v>
      </c>
      <c r="H22">
        <v>489</v>
      </c>
      <c r="I22">
        <v>483</v>
      </c>
      <c r="J22" s="19">
        <f t="shared" si="0"/>
        <v>1.9191673288718902</v>
      </c>
      <c r="K22" s="19">
        <f t="shared" si="1"/>
        <v>9.134334840178145</v>
      </c>
    </row>
    <row r="23" spans="2:11" ht="12.75">
      <c r="B23" t="s">
        <v>73</v>
      </c>
      <c r="C23" t="s">
        <v>57</v>
      </c>
      <c r="D23" s="16">
        <v>450</v>
      </c>
      <c r="F23">
        <v>479</v>
      </c>
      <c r="G23">
        <v>570</v>
      </c>
      <c r="H23">
        <v>488</v>
      </c>
      <c r="I23">
        <v>483</v>
      </c>
      <c r="J23" s="19">
        <f t="shared" si="0"/>
        <v>3.782174167031094</v>
      </c>
      <c r="K23" s="19">
        <f t="shared" si="1"/>
        <v>8.510561944682815</v>
      </c>
    </row>
    <row r="24" spans="2:11" ht="12.75">
      <c r="B24" t="s">
        <v>73</v>
      </c>
      <c r="C24" t="s">
        <v>57</v>
      </c>
      <c r="D24" s="16">
        <v>450</v>
      </c>
      <c r="F24">
        <v>478</v>
      </c>
      <c r="G24">
        <v>570</v>
      </c>
      <c r="H24">
        <v>488</v>
      </c>
      <c r="I24">
        <v>484</v>
      </c>
      <c r="J24" s="19">
        <f t="shared" si="0"/>
        <v>2.3588383439700373</v>
      </c>
      <c r="K24" s="19">
        <f t="shared" si="1"/>
        <v>7.501048489740653</v>
      </c>
    </row>
    <row r="25" spans="2:11" ht="12.75">
      <c r="B25" t="s">
        <v>53</v>
      </c>
      <c r="C25" t="s">
        <v>47</v>
      </c>
      <c r="D25" s="16" t="s">
        <v>75</v>
      </c>
      <c r="F25">
        <v>478</v>
      </c>
      <c r="G25">
        <v>573</v>
      </c>
      <c r="H25">
        <v>486</v>
      </c>
      <c r="I25">
        <v>490</v>
      </c>
      <c r="J25" s="19">
        <f t="shared" si="0"/>
        <v>1.9087229543559932</v>
      </c>
      <c r="K25" s="19">
        <f t="shared" si="1"/>
        <v>1.9117209005735372</v>
      </c>
    </row>
    <row r="26" spans="2:11" ht="12.75">
      <c r="B26" t="s">
        <v>53</v>
      </c>
      <c r="C26" t="s">
        <v>47</v>
      </c>
      <c r="D26" s="16" t="s">
        <v>75</v>
      </c>
      <c r="F26">
        <v>478</v>
      </c>
      <c r="G26">
        <v>573</v>
      </c>
      <c r="H26">
        <v>486</v>
      </c>
      <c r="I26">
        <v>489</v>
      </c>
      <c r="J26" s="19">
        <f t="shared" si="0"/>
        <v>1.9087229543559932</v>
      </c>
      <c r="K26" s="19">
        <f t="shared" si="1"/>
        <v>2.5944549282289326</v>
      </c>
    </row>
    <row r="27" spans="2:11" ht="12.75">
      <c r="B27" t="s">
        <v>53</v>
      </c>
      <c r="C27" t="s">
        <v>47</v>
      </c>
      <c r="D27" s="16" t="s">
        <v>75</v>
      </c>
      <c r="F27">
        <v>477</v>
      </c>
      <c r="G27">
        <v>572</v>
      </c>
      <c r="H27">
        <v>486</v>
      </c>
      <c r="I27">
        <v>490</v>
      </c>
      <c r="J27" s="19">
        <f t="shared" si="0"/>
        <v>0.4705002223419854</v>
      </c>
      <c r="K27" s="19">
        <f t="shared" si="1"/>
        <v>1.9117209005735372</v>
      </c>
    </row>
    <row r="28" spans="1:11" ht="12.75">
      <c r="A28" t="s">
        <v>12</v>
      </c>
      <c r="B28" t="s">
        <v>53</v>
      </c>
      <c r="C28" t="s">
        <v>47</v>
      </c>
      <c r="D28" s="16">
        <v>550</v>
      </c>
      <c r="F28">
        <v>477</v>
      </c>
      <c r="G28">
        <v>572</v>
      </c>
      <c r="H28">
        <v>485</v>
      </c>
      <c r="I28">
        <v>497</v>
      </c>
      <c r="J28" s="19">
        <f t="shared" si="0"/>
        <v>0.4705002223419854</v>
      </c>
      <c r="K28" s="19">
        <f t="shared" si="1"/>
        <v>7.2640667820439235</v>
      </c>
    </row>
    <row r="29" spans="2:11" ht="12.75">
      <c r="B29" t="s">
        <v>53</v>
      </c>
      <c r="C29" t="s">
        <v>47</v>
      </c>
      <c r="D29" s="16">
        <v>550</v>
      </c>
      <c r="F29">
        <v>477</v>
      </c>
      <c r="G29">
        <v>572</v>
      </c>
      <c r="H29">
        <v>485</v>
      </c>
      <c r="I29">
        <v>497</v>
      </c>
      <c r="J29" s="19">
        <f t="shared" si="0"/>
        <v>0.4705002223419854</v>
      </c>
      <c r="K29" s="19">
        <f t="shared" si="1"/>
        <v>7.2640667820439235</v>
      </c>
    </row>
    <row r="30" spans="2:11" ht="12.75">
      <c r="B30" t="s">
        <v>53</v>
      </c>
      <c r="C30" t="s">
        <v>47</v>
      </c>
      <c r="D30" s="16">
        <v>550</v>
      </c>
      <c r="F30">
        <v>475</v>
      </c>
      <c r="G30">
        <v>572</v>
      </c>
      <c r="H30">
        <v>485</v>
      </c>
      <c r="I30">
        <v>496</v>
      </c>
      <c r="J30" s="19">
        <f t="shared" si="0"/>
        <v>4.127828032473709</v>
      </c>
      <c r="K30" s="19">
        <f t="shared" si="1"/>
        <v>6.369814211707778</v>
      </c>
    </row>
    <row r="31" spans="1:11" ht="12.75">
      <c r="A31" s="2" t="s">
        <v>13</v>
      </c>
      <c r="B31" s="15" t="s">
        <v>53</v>
      </c>
      <c r="C31" t="s">
        <v>47</v>
      </c>
      <c r="D31" s="16">
        <v>550</v>
      </c>
      <c r="F31">
        <v>477</v>
      </c>
      <c r="G31">
        <v>572</v>
      </c>
      <c r="H31">
        <v>480</v>
      </c>
      <c r="I31">
        <v>494</v>
      </c>
      <c r="J31" s="19">
        <f t="shared" si="0"/>
        <v>0.4705002223419854</v>
      </c>
      <c r="K31" s="19">
        <f t="shared" si="1"/>
        <v>13.171794614020941</v>
      </c>
    </row>
    <row r="32" spans="2:11" ht="12.75">
      <c r="B32" t="s">
        <v>52</v>
      </c>
      <c r="C32" t="s">
        <v>58</v>
      </c>
      <c r="D32" s="16">
        <v>2</v>
      </c>
      <c r="F32">
        <v>476</v>
      </c>
      <c r="G32">
        <v>571</v>
      </c>
      <c r="H32">
        <v>488</v>
      </c>
      <c r="I32">
        <v>488</v>
      </c>
      <c r="J32" s="19">
        <f t="shared" si="0"/>
        <v>2.4167254087468084</v>
      </c>
      <c r="K32" s="19">
        <f t="shared" si="1"/>
        <v>3.663651834341135</v>
      </c>
    </row>
    <row r="33" spans="1:11" ht="12.75">
      <c r="A33" t="s">
        <v>118</v>
      </c>
      <c r="B33" t="s">
        <v>53</v>
      </c>
      <c r="C33" t="s">
        <v>47</v>
      </c>
      <c r="D33" s="16">
        <v>400</v>
      </c>
      <c r="F33">
        <v>478</v>
      </c>
      <c r="G33">
        <v>573</v>
      </c>
      <c r="J33" s="19">
        <f t="shared" si="0"/>
        <v>1.9087229543559932</v>
      </c>
      <c r="K33" s="19">
        <f t="shared" si="1"/>
      </c>
    </row>
    <row r="34" spans="2:11" ht="12.75">
      <c r="B34" t="s">
        <v>73</v>
      </c>
      <c r="C34" t="s">
        <v>62</v>
      </c>
      <c r="D34" s="16">
        <v>205</v>
      </c>
      <c r="F34">
        <v>481</v>
      </c>
      <c r="G34">
        <v>572</v>
      </c>
      <c r="J34" s="19">
        <f t="shared" si="0"/>
        <v>6.9931308329188315</v>
      </c>
      <c r="K34" s="19">
        <f t="shared" si="1"/>
      </c>
    </row>
    <row r="35" spans="1:11" ht="12.75">
      <c r="A35" t="s">
        <v>15</v>
      </c>
      <c r="B35" t="s">
        <v>52</v>
      </c>
      <c r="C35" t="s">
        <v>59</v>
      </c>
      <c r="F35">
        <v>480</v>
      </c>
      <c r="G35">
        <v>568</v>
      </c>
      <c r="H35">
        <v>485</v>
      </c>
      <c r="I35">
        <v>493</v>
      </c>
      <c r="J35" s="19">
        <f t="shared" si="0"/>
        <v>6.487846306810723</v>
      </c>
      <c r="K35" s="19">
        <f t="shared" si="1"/>
        <v>4.133467106514427</v>
      </c>
    </row>
    <row r="36" spans="2:11" ht="12.75">
      <c r="B36" t="s">
        <v>52</v>
      </c>
      <c r="C36" t="s">
        <v>59</v>
      </c>
      <c r="F36">
        <v>475</v>
      </c>
      <c r="G36">
        <v>567</v>
      </c>
      <c r="H36">
        <v>486</v>
      </c>
      <c r="I36">
        <v>491</v>
      </c>
      <c r="J36" s="19">
        <f t="shared" si="0"/>
        <v>6.484814334508018</v>
      </c>
      <c r="K36" s="19">
        <f t="shared" si="1"/>
        <v>1.661142175759853</v>
      </c>
    </row>
    <row r="37" spans="2:11" ht="12.75">
      <c r="B37" t="s">
        <v>52</v>
      </c>
      <c r="C37" t="s">
        <v>59</v>
      </c>
      <c r="F37">
        <v>476</v>
      </c>
      <c r="G37">
        <v>572</v>
      </c>
      <c r="H37">
        <v>486</v>
      </c>
      <c r="I37">
        <v>489</v>
      </c>
      <c r="J37" s="19">
        <f t="shared" si="0"/>
        <v>2.2804085955042828</v>
      </c>
      <c r="K37" s="19">
        <f t="shared" si="1"/>
        <v>2.5944549282289326</v>
      </c>
    </row>
    <row r="38" spans="2:11" ht="12.75">
      <c r="B38" t="s">
        <v>52</v>
      </c>
      <c r="C38" t="s">
        <v>59</v>
      </c>
      <c r="F38">
        <v>475</v>
      </c>
      <c r="G38">
        <v>573</v>
      </c>
      <c r="J38" s="19">
        <f t="shared" si="0"/>
        <v>4.310441047754086</v>
      </c>
      <c r="K38" s="19">
        <f t="shared" si="1"/>
      </c>
    </row>
    <row r="39" spans="2:11" ht="12.75">
      <c r="B39" t="s">
        <v>52</v>
      </c>
      <c r="C39" t="s">
        <v>59</v>
      </c>
      <c r="F39">
        <v>479</v>
      </c>
      <c r="G39">
        <v>573</v>
      </c>
      <c r="J39" s="19">
        <f t="shared" si="0"/>
        <v>3.5190831779398897</v>
      </c>
      <c r="K39" s="19">
        <f t="shared" si="1"/>
      </c>
    </row>
    <row r="40" spans="2:11" ht="12.75">
      <c r="B40" t="s">
        <v>52</v>
      </c>
      <c r="C40" t="s">
        <v>58</v>
      </c>
      <c r="D40" s="16">
        <v>2</v>
      </c>
      <c r="F40">
        <v>473</v>
      </c>
      <c r="G40">
        <v>568</v>
      </c>
      <c r="H40">
        <v>490</v>
      </c>
      <c r="I40">
        <v>503</v>
      </c>
      <c r="J40" s="19">
        <f t="shared" si="0"/>
        <v>8.771795712588116</v>
      </c>
      <c r="K40" s="19">
        <f t="shared" si="1"/>
        <v>13.872938579287373</v>
      </c>
    </row>
    <row r="41" spans="2:11" ht="12.75">
      <c r="B41" t="s">
        <v>52</v>
      </c>
      <c r="C41" t="s">
        <v>58</v>
      </c>
      <c r="D41" s="16">
        <v>2</v>
      </c>
      <c r="F41">
        <v>475</v>
      </c>
      <c r="G41">
        <v>573</v>
      </c>
      <c r="H41">
        <v>485</v>
      </c>
      <c r="I41">
        <v>491</v>
      </c>
      <c r="J41" s="19">
        <f t="shared" si="0"/>
        <v>4.310441047754086</v>
      </c>
      <c r="K41" s="19">
        <f t="shared" si="1"/>
        <v>3.5117529767737414</v>
      </c>
    </row>
    <row r="42" spans="2:11" ht="12.75">
      <c r="B42" t="s">
        <v>52</v>
      </c>
      <c r="C42" t="s">
        <v>58</v>
      </c>
      <c r="D42" s="16">
        <v>2</v>
      </c>
      <c r="F42">
        <v>472</v>
      </c>
      <c r="G42">
        <v>572</v>
      </c>
      <c r="H42">
        <v>485</v>
      </c>
      <c r="I42">
        <v>492</v>
      </c>
      <c r="J42" s="19">
        <f aca="true" t="shared" si="2" ref="J42:J73">SQRT(((F42-$F$5)*$N$3)^2+((G42-$G$5)*$N$4)^2)</f>
        <v>9.680594763512914</v>
      </c>
      <c r="K42" s="19">
        <f aca="true" t="shared" si="3" ref="K42:K73">IF(ISNUMBER(H42),SQRT(((H42-$H$5)*$N$3)^2+((I42-$I$5)*$N$4)^2),"")</f>
        <v>3.6903064365439766</v>
      </c>
    </row>
    <row r="43" spans="2:11" ht="12.75">
      <c r="B43" t="s">
        <v>52</v>
      </c>
      <c r="C43" t="s">
        <v>58</v>
      </c>
      <c r="D43" s="16">
        <v>2</v>
      </c>
      <c r="F43">
        <v>476</v>
      </c>
      <c r="G43">
        <v>573</v>
      </c>
      <c r="J43" s="19">
        <f t="shared" si="2"/>
        <v>2.596382314478626</v>
      </c>
      <c r="K43" s="19">
        <f t="shared" si="3"/>
      </c>
    </row>
    <row r="44" spans="2:11" ht="12.75">
      <c r="B44" t="s">
        <v>52</v>
      </c>
      <c r="C44" t="s">
        <v>58</v>
      </c>
      <c r="D44" s="16">
        <v>2</v>
      </c>
      <c r="F44">
        <v>476</v>
      </c>
      <c r="G44">
        <v>571</v>
      </c>
      <c r="J44" s="19">
        <f t="shared" si="2"/>
        <v>2.4167254087468084</v>
      </c>
      <c r="K44" s="19">
        <f t="shared" si="3"/>
      </c>
    </row>
    <row r="45" spans="1:11" ht="12.75">
      <c r="A45" t="s">
        <v>16</v>
      </c>
      <c r="B45" t="s">
        <v>53</v>
      </c>
      <c r="C45" t="s">
        <v>60</v>
      </c>
      <c r="D45" s="16" t="s">
        <v>81</v>
      </c>
      <c r="F45">
        <v>476</v>
      </c>
      <c r="G45">
        <v>572</v>
      </c>
      <c r="J45" s="19">
        <f t="shared" si="2"/>
        <v>2.2804085955042828</v>
      </c>
      <c r="K45" s="19">
        <f t="shared" si="3"/>
      </c>
    </row>
    <row r="46" spans="1:11" ht="12.75">
      <c r="A46" t="s">
        <v>17</v>
      </c>
      <c r="B46" t="s">
        <v>53</v>
      </c>
      <c r="C46" t="s">
        <v>61</v>
      </c>
      <c r="D46" s="16">
        <v>10</v>
      </c>
      <c r="E46" t="s">
        <v>82</v>
      </c>
      <c r="F46">
        <v>476</v>
      </c>
      <c r="G46">
        <v>572</v>
      </c>
      <c r="H46">
        <v>486</v>
      </c>
      <c r="I46">
        <v>489</v>
      </c>
      <c r="J46" s="19">
        <f t="shared" si="2"/>
        <v>2.2804085955042828</v>
      </c>
      <c r="K46" s="19">
        <f t="shared" si="3"/>
        <v>2.5944549282289326</v>
      </c>
    </row>
    <row r="47" spans="2:11" ht="12.75">
      <c r="B47" t="s">
        <v>53</v>
      </c>
      <c r="C47" t="s">
        <v>61</v>
      </c>
      <c r="D47" s="16">
        <v>10</v>
      </c>
      <c r="E47" t="s">
        <v>82</v>
      </c>
      <c r="F47">
        <v>476</v>
      </c>
      <c r="G47">
        <v>572</v>
      </c>
      <c r="H47">
        <v>486</v>
      </c>
      <c r="I47">
        <v>489</v>
      </c>
      <c r="J47" s="19">
        <f t="shared" si="2"/>
        <v>2.2804085955042828</v>
      </c>
      <c r="K47" s="19">
        <f t="shared" si="3"/>
        <v>2.5944549282289326</v>
      </c>
    </row>
    <row r="48" spans="2:11" ht="12.75">
      <c r="B48" t="s">
        <v>53</v>
      </c>
      <c r="C48" t="s">
        <v>61</v>
      </c>
      <c r="D48" s="16">
        <v>10</v>
      </c>
      <c r="E48" t="s">
        <v>82</v>
      </c>
      <c r="F48">
        <v>476</v>
      </c>
      <c r="G48">
        <v>572</v>
      </c>
      <c r="H48">
        <v>486</v>
      </c>
      <c r="I48">
        <v>490</v>
      </c>
      <c r="J48" s="19">
        <f t="shared" si="2"/>
        <v>2.2804085955042828</v>
      </c>
      <c r="K48" s="19">
        <f t="shared" si="3"/>
        <v>1.9117209005735372</v>
      </c>
    </row>
    <row r="49" spans="1:11" ht="12.75">
      <c r="A49" t="s">
        <v>18</v>
      </c>
      <c r="B49" t="s">
        <v>53</v>
      </c>
      <c r="C49" t="s">
        <v>47</v>
      </c>
      <c r="D49" s="16" t="s">
        <v>54</v>
      </c>
      <c r="E49" t="s">
        <v>82</v>
      </c>
      <c r="F49">
        <v>480</v>
      </c>
      <c r="G49">
        <v>578</v>
      </c>
      <c r="H49">
        <v>478</v>
      </c>
      <c r="I49">
        <v>499</v>
      </c>
      <c r="J49" s="19">
        <f t="shared" si="2"/>
        <v>8.270895223751426</v>
      </c>
      <c r="K49" s="19">
        <f t="shared" si="3"/>
        <v>18.51432889005516</v>
      </c>
    </row>
    <row r="50" spans="2:11" ht="12.75">
      <c r="B50" t="s">
        <v>53</v>
      </c>
      <c r="C50" t="s">
        <v>19</v>
      </c>
      <c r="D50" s="16" t="s">
        <v>19</v>
      </c>
      <c r="E50" t="s">
        <v>82</v>
      </c>
      <c r="F50">
        <v>480</v>
      </c>
      <c r="G50">
        <v>568</v>
      </c>
      <c r="H50">
        <v>491</v>
      </c>
      <c r="I50">
        <v>494</v>
      </c>
      <c r="J50" s="19">
        <f t="shared" si="2"/>
        <v>6.487846306810723</v>
      </c>
      <c r="K50" s="19">
        <f t="shared" si="3"/>
        <v>8.257905381769001</v>
      </c>
    </row>
    <row r="51" spans="1:11" ht="12.75">
      <c r="A51" t="s">
        <v>20</v>
      </c>
      <c r="B51" t="s">
        <v>52</v>
      </c>
      <c r="C51" t="s">
        <v>56</v>
      </c>
      <c r="D51" s="16" t="s">
        <v>74</v>
      </c>
      <c r="F51">
        <v>481</v>
      </c>
      <c r="G51">
        <v>569</v>
      </c>
      <c r="H51">
        <v>485</v>
      </c>
      <c r="I51">
        <v>488</v>
      </c>
      <c r="J51" s="19">
        <f t="shared" si="2"/>
        <v>7.574198450052547</v>
      </c>
      <c r="K51" s="19">
        <f t="shared" si="3"/>
        <v>4.643486587537896</v>
      </c>
    </row>
    <row r="52" spans="2:11" ht="12.75">
      <c r="B52" t="s">
        <v>52</v>
      </c>
      <c r="C52" t="s">
        <v>56</v>
      </c>
      <c r="D52" s="16" t="s">
        <v>74</v>
      </c>
      <c r="F52">
        <v>479</v>
      </c>
      <c r="G52">
        <v>575</v>
      </c>
      <c r="H52">
        <v>490</v>
      </c>
      <c r="I52">
        <v>487</v>
      </c>
      <c r="J52" s="19">
        <f t="shared" si="2"/>
        <v>4.691431575989913</v>
      </c>
      <c r="K52" s="19">
        <f t="shared" si="3"/>
        <v>7.0522309414291815</v>
      </c>
    </row>
    <row r="53" spans="2:11" ht="12.75">
      <c r="B53" t="s">
        <v>52</v>
      </c>
      <c r="C53" t="s">
        <v>56</v>
      </c>
      <c r="D53" s="16" t="s">
        <v>74</v>
      </c>
      <c r="F53">
        <v>477</v>
      </c>
      <c r="G53">
        <v>568</v>
      </c>
      <c r="H53">
        <v>485</v>
      </c>
      <c r="I53">
        <v>492</v>
      </c>
      <c r="J53" s="19">
        <f t="shared" si="2"/>
        <v>3.9837143987082464</v>
      </c>
      <c r="K53" s="19">
        <f t="shared" si="3"/>
        <v>3.6903064365439766</v>
      </c>
    </row>
    <row r="54" spans="2:11" ht="12.75">
      <c r="B54" t="s">
        <v>53</v>
      </c>
      <c r="C54" t="s">
        <v>47</v>
      </c>
      <c r="D54" s="16" t="s">
        <v>76</v>
      </c>
      <c r="F54">
        <v>477</v>
      </c>
      <c r="G54">
        <v>572</v>
      </c>
      <c r="H54">
        <v>483</v>
      </c>
      <c r="I54">
        <v>493</v>
      </c>
      <c r="J54" s="19">
        <f t="shared" si="2"/>
        <v>0.4705002223419854</v>
      </c>
      <c r="K54" s="19">
        <f t="shared" si="3"/>
        <v>7.5373075832301595</v>
      </c>
    </row>
    <row r="55" spans="2:11" ht="12.75">
      <c r="B55" t="s">
        <v>53</v>
      </c>
      <c r="C55" t="s">
        <v>47</v>
      </c>
      <c r="D55" s="16" t="s">
        <v>76</v>
      </c>
      <c r="F55">
        <v>478</v>
      </c>
      <c r="G55">
        <v>572</v>
      </c>
      <c r="H55">
        <v>488</v>
      </c>
      <c r="I55">
        <v>490</v>
      </c>
      <c r="J55" s="19">
        <f t="shared" si="2"/>
        <v>1.4499260519067518</v>
      </c>
      <c r="K55" s="19">
        <f t="shared" si="3"/>
        <v>2.2556749584343003</v>
      </c>
    </row>
    <row r="56" spans="2:11" ht="12.75">
      <c r="B56" t="s">
        <v>53</v>
      </c>
      <c r="C56" t="s">
        <v>47</v>
      </c>
      <c r="D56" s="16" t="s">
        <v>76</v>
      </c>
      <c r="F56">
        <v>477</v>
      </c>
      <c r="G56">
        <v>571</v>
      </c>
      <c r="H56">
        <v>487</v>
      </c>
      <c r="I56">
        <v>489</v>
      </c>
      <c r="J56" s="19">
        <f t="shared" si="2"/>
        <v>0.9282611690986918</v>
      </c>
      <c r="K56" s="19">
        <f t="shared" si="3"/>
        <v>2.004492138378282</v>
      </c>
    </row>
    <row r="57" spans="1:11" ht="12.75">
      <c r="A57" t="s">
        <v>22</v>
      </c>
      <c r="B57" t="s">
        <v>53</v>
      </c>
      <c r="C57" t="s">
        <v>55</v>
      </c>
      <c r="F57">
        <v>477</v>
      </c>
      <c r="G57">
        <v>573</v>
      </c>
      <c r="H57">
        <v>487</v>
      </c>
      <c r="I57">
        <v>490</v>
      </c>
      <c r="J57" s="19">
        <f t="shared" si="2"/>
        <v>1.3275195741349457</v>
      </c>
      <c r="K57" s="19">
        <f t="shared" si="3"/>
        <v>0.9702933370371246</v>
      </c>
    </row>
    <row r="58" spans="2:11" ht="12.75">
      <c r="B58" t="s">
        <v>53</v>
      </c>
      <c r="C58" t="s">
        <v>55</v>
      </c>
      <c r="F58">
        <v>477</v>
      </c>
      <c r="G58">
        <v>573</v>
      </c>
      <c r="H58">
        <v>487</v>
      </c>
      <c r="I58">
        <v>490</v>
      </c>
      <c r="J58" s="19">
        <f t="shared" si="2"/>
        <v>1.3275195741349457</v>
      </c>
      <c r="K58" s="19">
        <f t="shared" si="3"/>
        <v>0.9702933370371246</v>
      </c>
    </row>
    <row r="59" spans="2:11" ht="12.75">
      <c r="B59" t="s">
        <v>53</v>
      </c>
      <c r="C59" t="s">
        <v>55</v>
      </c>
      <c r="F59">
        <v>477</v>
      </c>
      <c r="G59">
        <v>573</v>
      </c>
      <c r="H59">
        <v>487</v>
      </c>
      <c r="I59">
        <v>490</v>
      </c>
      <c r="J59" s="19">
        <f t="shared" si="2"/>
        <v>1.3275195741349457</v>
      </c>
      <c r="K59" s="19">
        <f t="shared" si="3"/>
        <v>0.9702933370371246</v>
      </c>
    </row>
    <row r="60" spans="2:11" ht="12.75">
      <c r="B60" t="s">
        <v>52</v>
      </c>
      <c r="C60" t="s">
        <v>59</v>
      </c>
      <c r="F60">
        <v>477</v>
      </c>
      <c r="G60">
        <v>573</v>
      </c>
      <c r="H60">
        <v>488</v>
      </c>
      <c r="I60">
        <v>483</v>
      </c>
      <c r="J60" s="19">
        <f t="shared" si="2"/>
        <v>1.3275195741349457</v>
      </c>
      <c r="K60" s="19">
        <f t="shared" si="3"/>
        <v>8.510561944682815</v>
      </c>
    </row>
    <row r="61" spans="2:11" ht="12.75">
      <c r="B61" t="s">
        <v>52</v>
      </c>
      <c r="C61" t="s">
        <v>59</v>
      </c>
      <c r="F61">
        <v>477</v>
      </c>
      <c r="G61">
        <v>573</v>
      </c>
      <c r="H61">
        <v>491</v>
      </c>
      <c r="I61">
        <v>483</v>
      </c>
      <c r="J61" s="19">
        <f t="shared" si="2"/>
        <v>1.3275195741349457</v>
      </c>
      <c r="K61" s="19">
        <f t="shared" si="3"/>
        <v>11.226233281422143</v>
      </c>
    </row>
    <row r="62" spans="2:11" ht="12.75">
      <c r="B62" t="s">
        <v>52</v>
      </c>
      <c r="C62" t="s">
        <v>59</v>
      </c>
      <c r="F62">
        <v>477</v>
      </c>
      <c r="G62">
        <v>573</v>
      </c>
      <c r="H62">
        <v>493</v>
      </c>
      <c r="I62">
        <v>483</v>
      </c>
      <c r="J62" s="19">
        <f t="shared" si="2"/>
        <v>1.3275195741349457</v>
      </c>
      <c r="K62" s="19">
        <f t="shared" si="3"/>
        <v>14.002135065957907</v>
      </c>
    </row>
    <row r="63" spans="1:11" ht="12.75">
      <c r="A63" t="s">
        <v>24</v>
      </c>
      <c r="B63" t="s">
        <v>53</v>
      </c>
      <c r="C63" t="s">
        <v>25</v>
      </c>
      <c r="F63">
        <v>480</v>
      </c>
      <c r="G63">
        <v>567</v>
      </c>
      <c r="H63">
        <v>488</v>
      </c>
      <c r="I63">
        <v>489</v>
      </c>
      <c r="J63" s="19">
        <f t="shared" si="2"/>
        <v>7.173380823357344</v>
      </c>
      <c r="K63" s="19">
        <f t="shared" si="3"/>
        <v>2.857374510110511</v>
      </c>
    </row>
    <row r="64" spans="2:11" ht="12.75">
      <c r="B64" t="s">
        <v>53</v>
      </c>
      <c r="C64" t="s">
        <v>25</v>
      </c>
      <c r="F64">
        <v>478</v>
      </c>
      <c r="G64">
        <v>572</v>
      </c>
      <c r="H64">
        <v>488</v>
      </c>
      <c r="I64">
        <v>495</v>
      </c>
      <c r="J64" s="19">
        <f t="shared" si="2"/>
        <v>1.4499260519067518</v>
      </c>
      <c r="K64" s="19">
        <f t="shared" si="3"/>
        <v>4.735399998236878</v>
      </c>
    </row>
    <row r="65" spans="2:11" ht="12.75">
      <c r="B65" t="s">
        <v>53</v>
      </c>
      <c r="C65" t="s">
        <v>25</v>
      </c>
      <c r="F65">
        <v>478</v>
      </c>
      <c r="G65">
        <v>572</v>
      </c>
      <c r="H65">
        <v>488</v>
      </c>
      <c r="I65">
        <v>492</v>
      </c>
      <c r="J65" s="19">
        <f t="shared" si="2"/>
        <v>1.4499260519067518</v>
      </c>
      <c r="K65" s="19">
        <f t="shared" si="3"/>
        <v>2.340670559951727</v>
      </c>
    </row>
    <row r="66" spans="2:11" ht="12.75">
      <c r="B66" t="s">
        <v>53</v>
      </c>
      <c r="C66" t="s">
        <v>61</v>
      </c>
      <c r="D66" s="16">
        <v>20</v>
      </c>
      <c r="F66">
        <v>476</v>
      </c>
      <c r="G66">
        <v>569</v>
      </c>
      <c r="H66">
        <v>487</v>
      </c>
      <c r="I66">
        <v>492</v>
      </c>
      <c r="J66" s="19">
        <f t="shared" si="2"/>
        <v>3.6966020447037846</v>
      </c>
      <c r="K66" s="19">
        <f t="shared" si="3"/>
        <v>1.1541829629724165</v>
      </c>
    </row>
    <row r="67" spans="2:11" ht="12.75">
      <c r="B67" t="s">
        <v>53</v>
      </c>
      <c r="C67" t="s">
        <v>61</v>
      </c>
      <c r="D67" s="16">
        <v>20</v>
      </c>
      <c r="F67">
        <v>476</v>
      </c>
      <c r="G67">
        <v>569</v>
      </c>
      <c r="H67">
        <v>487</v>
      </c>
      <c r="I67">
        <v>492</v>
      </c>
      <c r="J67" s="19">
        <f t="shared" si="2"/>
        <v>3.6966020447037846</v>
      </c>
      <c r="K67" s="19">
        <f t="shared" si="3"/>
        <v>1.1541829629724165</v>
      </c>
    </row>
    <row r="68" spans="2:11" ht="12.75">
      <c r="B68" t="s">
        <v>53</v>
      </c>
      <c r="C68" t="s">
        <v>61</v>
      </c>
      <c r="D68" s="16">
        <v>20</v>
      </c>
      <c r="F68">
        <v>476</v>
      </c>
      <c r="G68">
        <v>569</v>
      </c>
      <c r="H68">
        <v>487</v>
      </c>
      <c r="I68">
        <v>494</v>
      </c>
      <c r="J68" s="19">
        <f t="shared" si="2"/>
        <v>3.6966020447037846</v>
      </c>
      <c r="K68" s="19">
        <f t="shared" si="3"/>
        <v>3.2322982321273614</v>
      </c>
    </row>
    <row r="69" spans="1:11" ht="12.75">
      <c r="A69" t="s">
        <v>45</v>
      </c>
      <c r="B69" t="s">
        <v>52</v>
      </c>
      <c r="C69" t="s">
        <v>56</v>
      </c>
      <c r="F69">
        <v>479</v>
      </c>
      <c r="G69">
        <v>572</v>
      </c>
      <c r="H69">
        <v>487</v>
      </c>
      <c r="I69">
        <v>492</v>
      </c>
      <c r="J69" s="19">
        <f t="shared" si="2"/>
        <v>3.292872401532125</v>
      </c>
      <c r="K69" s="19">
        <f t="shared" si="3"/>
        <v>1.1541829629724165</v>
      </c>
    </row>
    <row r="70" spans="2:11" ht="12.75">
      <c r="B70" t="s">
        <v>73</v>
      </c>
      <c r="C70" t="s">
        <v>63</v>
      </c>
      <c r="F70">
        <v>479</v>
      </c>
      <c r="G70">
        <v>572</v>
      </c>
      <c r="H70">
        <v>485</v>
      </c>
      <c r="I70">
        <v>493</v>
      </c>
      <c r="J70" s="19">
        <f t="shared" si="2"/>
        <v>3.292872401532125</v>
      </c>
      <c r="K70" s="19">
        <f t="shared" si="3"/>
        <v>4.133467106514427</v>
      </c>
    </row>
    <row r="71" spans="1:11" ht="12.75">
      <c r="A71" s="1" t="s">
        <v>26</v>
      </c>
      <c r="B71" t="s">
        <v>52</v>
      </c>
      <c r="C71" t="s">
        <v>56</v>
      </c>
      <c r="D71" s="16" t="s">
        <v>74</v>
      </c>
      <c r="F71">
        <v>480</v>
      </c>
      <c r="G71">
        <v>573</v>
      </c>
      <c r="H71">
        <v>487</v>
      </c>
      <c r="I71">
        <v>485</v>
      </c>
      <c r="J71" s="19">
        <f t="shared" si="2"/>
        <v>5.290035681357316</v>
      </c>
      <c r="K71" s="19">
        <f t="shared" si="3"/>
        <v>6.1754698621002895</v>
      </c>
    </row>
    <row r="72" spans="2:11" ht="12.75">
      <c r="B72" t="s">
        <v>73</v>
      </c>
      <c r="C72" t="s">
        <v>27</v>
      </c>
      <c r="F72">
        <v>478</v>
      </c>
      <c r="G72">
        <v>572</v>
      </c>
      <c r="H72">
        <v>488</v>
      </c>
      <c r="I72">
        <v>490</v>
      </c>
      <c r="J72" s="19">
        <f t="shared" si="2"/>
        <v>1.4499260519067518</v>
      </c>
      <c r="K72" s="19">
        <f t="shared" si="3"/>
        <v>2.2556749584343003</v>
      </c>
    </row>
    <row r="73" spans="1:11" ht="12.75">
      <c r="A73" t="s">
        <v>28</v>
      </c>
      <c r="B73" t="s">
        <v>53</v>
      </c>
      <c r="C73" t="s">
        <v>60</v>
      </c>
      <c r="D73" s="16" t="s">
        <v>77</v>
      </c>
      <c r="F73">
        <v>476</v>
      </c>
      <c r="G73">
        <v>573</v>
      </c>
      <c r="H73">
        <v>487</v>
      </c>
      <c r="I73">
        <v>486</v>
      </c>
      <c r="J73" s="19">
        <f t="shared" si="2"/>
        <v>2.596382314478626</v>
      </c>
      <c r="K73" s="19">
        <f t="shared" si="3"/>
        <v>5.1317603263896245</v>
      </c>
    </row>
    <row r="74" spans="2:11" ht="12.75">
      <c r="B74" t="s">
        <v>53</v>
      </c>
      <c r="C74" t="s">
        <v>60</v>
      </c>
      <c r="D74" s="16" t="s">
        <v>77</v>
      </c>
      <c r="F74">
        <v>476</v>
      </c>
      <c r="G74">
        <v>573</v>
      </c>
      <c r="H74">
        <v>486</v>
      </c>
      <c r="I74">
        <v>489</v>
      </c>
      <c r="J74" s="19">
        <f aca="true" t="shared" si="4" ref="J74:J105">SQRT(((F74-$F$5)*$N$3)^2+((G74-$G$5)*$N$4)^2)</f>
        <v>2.596382314478626</v>
      </c>
      <c r="K74" s="19">
        <f aca="true" t="shared" si="5" ref="K74:K105">IF(ISNUMBER(H74),SQRT(((H74-$H$5)*$N$3)^2+((I74-$I$5)*$N$4)^2),"")</f>
        <v>2.5944549282289326</v>
      </c>
    </row>
    <row r="75" spans="2:11" ht="12.75">
      <c r="B75" t="s">
        <v>53</v>
      </c>
      <c r="C75" t="s">
        <v>60</v>
      </c>
      <c r="D75" s="16" t="s">
        <v>77</v>
      </c>
      <c r="F75">
        <v>476</v>
      </c>
      <c r="G75">
        <v>577</v>
      </c>
      <c r="H75">
        <v>487</v>
      </c>
      <c r="I75">
        <v>485</v>
      </c>
      <c r="J75" s="19">
        <f t="shared" si="4"/>
        <v>5.8921399472593565</v>
      </c>
      <c r="K75" s="19">
        <f t="shared" si="5"/>
        <v>6.1754698621002895</v>
      </c>
    </row>
    <row r="76" spans="2:11" ht="12.75">
      <c r="B76" t="s">
        <v>52</v>
      </c>
      <c r="C76" t="s">
        <v>19</v>
      </c>
      <c r="D76" s="16" t="s">
        <v>43</v>
      </c>
      <c r="E76" t="s">
        <v>36</v>
      </c>
      <c r="F76">
        <v>478</v>
      </c>
      <c r="G76">
        <v>564</v>
      </c>
      <c r="H76">
        <v>486</v>
      </c>
      <c r="I76">
        <v>490</v>
      </c>
      <c r="J76" s="19">
        <f t="shared" si="4"/>
        <v>8.264338028397914</v>
      </c>
      <c r="K76" s="19">
        <f t="shared" si="5"/>
        <v>1.9117209005735372</v>
      </c>
    </row>
    <row r="77" spans="2:11" ht="12.75">
      <c r="B77" t="s">
        <v>73</v>
      </c>
      <c r="C77" t="s">
        <v>64</v>
      </c>
      <c r="D77" s="16" t="s">
        <v>65</v>
      </c>
      <c r="F77">
        <v>477</v>
      </c>
      <c r="G77">
        <v>569</v>
      </c>
      <c r="H77">
        <v>487</v>
      </c>
      <c r="I77">
        <v>492</v>
      </c>
      <c r="J77" s="19">
        <f t="shared" si="4"/>
        <v>2.9471976136123352</v>
      </c>
      <c r="K77" s="19">
        <f t="shared" si="5"/>
        <v>1.1541829629724165</v>
      </c>
    </row>
    <row r="78" spans="2:11" ht="12.75">
      <c r="B78" t="s">
        <v>73</v>
      </c>
      <c r="C78" t="s">
        <v>64</v>
      </c>
      <c r="D78" s="16" t="s">
        <v>65</v>
      </c>
      <c r="F78">
        <v>478</v>
      </c>
      <c r="G78">
        <v>570</v>
      </c>
      <c r="H78">
        <v>488</v>
      </c>
      <c r="I78">
        <v>491</v>
      </c>
      <c r="J78" s="19">
        <f t="shared" si="4"/>
        <v>2.3588383439700373</v>
      </c>
      <c r="K78" s="19">
        <f t="shared" si="5"/>
        <v>2.0476293718605585</v>
      </c>
    </row>
    <row r="79" spans="2:11" ht="12.75">
      <c r="B79" t="s">
        <v>73</v>
      </c>
      <c r="C79" t="s">
        <v>64</v>
      </c>
      <c r="D79" s="16" t="s">
        <v>65</v>
      </c>
      <c r="F79">
        <v>477</v>
      </c>
      <c r="G79">
        <v>571</v>
      </c>
      <c r="H79">
        <v>488</v>
      </c>
      <c r="I79">
        <v>489</v>
      </c>
      <c r="J79" s="19">
        <f t="shared" si="4"/>
        <v>0.9282611690986918</v>
      </c>
      <c r="K79" s="19">
        <f t="shared" si="5"/>
        <v>2.857374510110511</v>
      </c>
    </row>
    <row r="80" spans="2:11" ht="12.75">
      <c r="B80" t="s">
        <v>53</v>
      </c>
      <c r="C80" t="s">
        <v>61</v>
      </c>
      <c r="D80" s="16">
        <v>20</v>
      </c>
      <c r="F80">
        <v>477</v>
      </c>
      <c r="G80">
        <v>571</v>
      </c>
      <c r="J80" s="19">
        <f t="shared" si="4"/>
        <v>0.9282611690986918</v>
      </c>
      <c r="K80" s="19">
        <f t="shared" si="5"/>
      </c>
    </row>
    <row r="81" spans="2:11" ht="12.75">
      <c r="B81" t="s">
        <v>53</v>
      </c>
      <c r="C81" t="s">
        <v>61</v>
      </c>
      <c r="D81" s="16">
        <v>20</v>
      </c>
      <c r="F81">
        <v>476</v>
      </c>
      <c r="G81">
        <v>570</v>
      </c>
      <c r="J81" s="19">
        <f t="shared" si="4"/>
        <v>2.9431439209517474</v>
      </c>
      <c r="K81" s="19">
        <f t="shared" si="5"/>
      </c>
    </row>
    <row r="82" spans="2:11" ht="12.75">
      <c r="B82" t="s">
        <v>53</v>
      </c>
      <c r="C82" t="s">
        <v>61</v>
      </c>
      <c r="D82" s="16">
        <v>20</v>
      </c>
      <c r="F82">
        <v>477</v>
      </c>
      <c r="G82">
        <v>570</v>
      </c>
      <c r="J82" s="19">
        <f t="shared" si="4"/>
        <v>1.9191673288718902</v>
      </c>
      <c r="K82" s="19">
        <f t="shared" si="5"/>
      </c>
    </row>
    <row r="83" spans="2:11" ht="12.75">
      <c r="B83" t="s">
        <v>53</v>
      </c>
      <c r="C83" t="s">
        <v>61</v>
      </c>
      <c r="D83" s="16">
        <v>20</v>
      </c>
      <c r="E83" t="s">
        <v>36</v>
      </c>
      <c r="F83">
        <v>475</v>
      </c>
      <c r="G83">
        <v>573</v>
      </c>
      <c r="J83" s="19">
        <f t="shared" si="4"/>
        <v>4.310441047754086</v>
      </c>
      <c r="K83" s="19">
        <f t="shared" si="5"/>
      </c>
    </row>
    <row r="84" spans="1:11" ht="12.75">
      <c r="A84" t="s">
        <v>29</v>
      </c>
      <c r="B84" t="s">
        <v>52</v>
      </c>
      <c r="C84" t="s">
        <v>56</v>
      </c>
      <c r="D84" s="16" t="s">
        <v>74</v>
      </c>
      <c r="F84">
        <v>479</v>
      </c>
      <c r="G84">
        <v>573</v>
      </c>
      <c r="H84">
        <v>487</v>
      </c>
      <c r="I84">
        <v>489</v>
      </c>
      <c r="J84" s="19">
        <f t="shared" si="4"/>
        <v>3.5190831779398897</v>
      </c>
      <c r="K84" s="19">
        <f t="shared" si="5"/>
        <v>2.004492138378282</v>
      </c>
    </row>
    <row r="85" spans="2:11" ht="12.75">
      <c r="B85" t="s">
        <v>52</v>
      </c>
      <c r="C85" t="s">
        <v>56</v>
      </c>
      <c r="D85" s="16" t="s">
        <v>74</v>
      </c>
      <c r="F85">
        <v>479</v>
      </c>
      <c r="G85">
        <v>573</v>
      </c>
      <c r="H85">
        <v>486</v>
      </c>
      <c r="I85">
        <v>495</v>
      </c>
      <c r="J85" s="19">
        <f t="shared" si="4"/>
        <v>3.5190831779398897</v>
      </c>
      <c r="K85" s="19">
        <f t="shared" si="5"/>
        <v>4.581552185328018</v>
      </c>
    </row>
    <row r="86" spans="2:11" ht="12.75">
      <c r="B86" t="s">
        <v>52</v>
      </c>
      <c r="C86" t="s">
        <v>56</v>
      </c>
      <c r="D86" s="16" t="s">
        <v>74</v>
      </c>
      <c r="F86">
        <v>479</v>
      </c>
      <c r="G86">
        <v>573</v>
      </c>
      <c r="H86">
        <v>487</v>
      </c>
      <c r="I86">
        <v>491</v>
      </c>
      <c r="J86" s="19">
        <f t="shared" si="4"/>
        <v>3.5190831779398897</v>
      </c>
      <c r="K86" s="19">
        <f t="shared" si="5"/>
        <v>0.21490855333634673</v>
      </c>
    </row>
    <row r="87" spans="1:11" ht="12.75">
      <c r="A87" t="s">
        <v>30</v>
      </c>
      <c r="B87" t="s">
        <v>53</v>
      </c>
      <c r="C87" t="s">
        <v>47</v>
      </c>
      <c r="D87" s="16" t="s">
        <v>54</v>
      </c>
      <c r="F87">
        <v>477</v>
      </c>
      <c r="G87">
        <v>572</v>
      </c>
      <c r="H87">
        <v>487</v>
      </c>
      <c r="I87">
        <v>491</v>
      </c>
      <c r="J87" s="19">
        <f t="shared" si="4"/>
        <v>0.4705002223419854</v>
      </c>
      <c r="K87" s="19">
        <f t="shared" si="5"/>
        <v>0.21490855333634673</v>
      </c>
    </row>
    <row r="88" spans="2:11" ht="12.75">
      <c r="B88" t="s">
        <v>53</v>
      </c>
      <c r="C88" t="s">
        <v>47</v>
      </c>
      <c r="D88" s="16" t="s">
        <v>54</v>
      </c>
      <c r="F88">
        <v>476</v>
      </c>
      <c r="G88">
        <v>574</v>
      </c>
      <c r="H88">
        <v>487</v>
      </c>
      <c r="I88">
        <v>491</v>
      </c>
      <c r="J88" s="19">
        <f t="shared" si="4"/>
        <v>3.234714049610126</v>
      </c>
      <c r="K88" s="19">
        <f t="shared" si="5"/>
        <v>0.21490855333634673</v>
      </c>
    </row>
    <row r="89" spans="2:11" ht="12.75">
      <c r="B89" t="s">
        <v>53</v>
      </c>
      <c r="C89" t="s">
        <v>47</v>
      </c>
      <c r="D89" s="16" t="s">
        <v>54</v>
      </c>
      <c r="F89">
        <v>477</v>
      </c>
      <c r="G89">
        <v>573</v>
      </c>
      <c r="H89">
        <v>486</v>
      </c>
      <c r="I89">
        <v>491</v>
      </c>
      <c r="J89" s="19">
        <f t="shared" si="4"/>
        <v>1.3275195741349457</v>
      </c>
      <c r="K89" s="19">
        <f t="shared" si="5"/>
        <v>1.661142175759853</v>
      </c>
    </row>
    <row r="90" spans="1:11" ht="12.75">
      <c r="A90" t="s">
        <v>31</v>
      </c>
      <c r="B90" t="s">
        <v>73</v>
      </c>
      <c r="C90" t="s">
        <v>66</v>
      </c>
      <c r="D90" s="16" t="s">
        <v>32</v>
      </c>
      <c r="F90">
        <v>477</v>
      </c>
      <c r="G90">
        <v>572</v>
      </c>
      <c r="H90">
        <v>489</v>
      </c>
      <c r="I90">
        <v>492</v>
      </c>
      <c r="J90" s="19">
        <f t="shared" si="4"/>
        <v>0.4705002223419854</v>
      </c>
      <c r="K90" s="19">
        <f t="shared" si="5"/>
        <v>4.060190516273058</v>
      </c>
    </row>
    <row r="91" spans="1:11" ht="12.75">
      <c r="A91" t="s">
        <v>33</v>
      </c>
      <c r="B91" t="s">
        <v>53</v>
      </c>
      <c r="C91" t="s">
        <v>61</v>
      </c>
      <c r="D91" s="16">
        <v>20</v>
      </c>
      <c r="F91">
        <v>476</v>
      </c>
      <c r="G91">
        <v>573</v>
      </c>
      <c r="H91">
        <v>483</v>
      </c>
      <c r="I91">
        <v>495</v>
      </c>
      <c r="J91" s="19">
        <f t="shared" si="4"/>
        <v>2.596382314478626</v>
      </c>
      <c r="K91" s="19">
        <f t="shared" si="5"/>
        <v>8.383858977359836</v>
      </c>
    </row>
    <row r="92" spans="2:11" ht="12.75">
      <c r="B92" t="s">
        <v>53</v>
      </c>
      <c r="C92" t="s">
        <v>61</v>
      </c>
      <c r="D92" s="16">
        <v>20</v>
      </c>
      <c r="F92">
        <v>476</v>
      </c>
      <c r="G92">
        <v>573</v>
      </c>
      <c r="H92">
        <v>483</v>
      </c>
      <c r="I92">
        <v>495</v>
      </c>
      <c r="J92" s="19">
        <f t="shared" si="4"/>
        <v>2.596382314478626</v>
      </c>
      <c r="K92" s="19">
        <f t="shared" si="5"/>
        <v>8.383858977359836</v>
      </c>
    </row>
    <row r="93" spans="2:11" ht="12.75">
      <c r="B93" t="s">
        <v>53</v>
      </c>
      <c r="C93" t="s">
        <v>61</v>
      </c>
      <c r="D93" s="16">
        <v>20</v>
      </c>
      <c r="F93">
        <v>477</v>
      </c>
      <c r="G93">
        <v>573</v>
      </c>
      <c r="H93">
        <v>484</v>
      </c>
      <c r="I93">
        <v>495</v>
      </c>
      <c r="J93" s="19">
        <f t="shared" si="4"/>
        <v>1.3275195741349457</v>
      </c>
      <c r="K93" s="19">
        <f t="shared" si="5"/>
        <v>6.8553963933871875</v>
      </c>
    </row>
    <row r="94" spans="1:11" ht="12.75">
      <c r="A94" t="s">
        <v>34</v>
      </c>
      <c r="B94" t="s">
        <v>52</v>
      </c>
      <c r="C94" t="s">
        <v>35</v>
      </c>
      <c r="F94">
        <v>474</v>
      </c>
      <c r="G94">
        <v>571</v>
      </c>
      <c r="J94" s="19">
        <f t="shared" si="4"/>
        <v>6.03139880191439</v>
      </c>
      <c r="K94" s="19">
        <f t="shared" si="5"/>
      </c>
    </row>
    <row r="95" spans="2:11" ht="12.75">
      <c r="B95" t="s">
        <v>52</v>
      </c>
      <c r="C95" t="s">
        <v>35</v>
      </c>
      <c r="F95">
        <v>474</v>
      </c>
      <c r="G95">
        <v>571</v>
      </c>
      <c r="J95" s="19">
        <f t="shared" si="4"/>
        <v>6.03139880191439</v>
      </c>
      <c r="K95" s="19">
        <f t="shared" si="5"/>
      </c>
    </row>
    <row r="96" spans="2:11" ht="12.75">
      <c r="B96" t="s">
        <v>52</v>
      </c>
      <c r="C96" t="s">
        <v>35</v>
      </c>
      <c r="F96">
        <v>474</v>
      </c>
      <c r="G96">
        <v>571</v>
      </c>
      <c r="J96" s="19">
        <f t="shared" si="4"/>
        <v>6.03139880191439</v>
      </c>
      <c r="K96" s="19">
        <f t="shared" si="5"/>
      </c>
    </row>
    <row r="97" spans="2:11" ht="12.75">
      <c r="B97" t="s">
        <v>52</v>
      </c>
      <c r="C97" t="s">
        <v>35</v>
      </c>
      <c r="E97" t="s">
        <v>36</v>
      </c>
      <c r="F97">
        <v>476</v>
      </c>
      <c r="G97">
        <v>572</v>
      </c>
      <c r="J97" s="19">
        <f t="shared" si="4"/>
        <v>2.2804085955042828</v>
      </c>
      <c r="K97" s="19">
        <f t="shared" si="5"/>
      </c>
    </row>
    <row r="98" spans="2:11" ht="12.75">
      <c r="B98" t="s">
        <v>52</v>
      </c>
      <c r="C98" t="s">
        <v>35</v>
      </c>
      <c r="F98">
        <v>476</v>
      </c>
      <c r="G98">
        <v>572</v>
      </c>
      <c r="J98" s="19">
        <f t="shared" si="4"/>
        <v>2.2804085955042828</v>
      </c>
      <c r="K98" s="19">
        <f t="shared" si="5"/>
      </c>
    </row>
    <row r="99" spans="2:11" ht="12.75">
      <c r="B99" t="s">
        <v>52</v>
      </c>
      <c r="C99" t="s">
        <v>35</v>
      </c>
      <c r="F99">
        <v>476</v>
      </c>
      <c r="G99">
        <v>572</v>
      </c>
      <c r="J99" s="19">
        <f t="shared" si="4"/>
        <v>2.2804085955042828</v>
      </c>
      <c r="K99" s="19">
        <f t="shared" si="5"/>
      </c>
    </row>
    <row r="100" spans="2:11" ht="12.75">
      <c r="B100" t="s">
        <v>53</v>
      </c>
      <c r="C100" t="s">
        <v>61</v>
      </c>
      <c r="D100" s="16">
        <v>10</v>
      </c>
      <c r="E100" t="s">
        <v>82</v>
      </c>
      <c r="F100">
        <v>477</v>
      </c>
      <c r="G100">
        <v>574</v>
      </c>
      <c r="H100">
        <v>482</v>
      </c>
      <c r="I100">
        <v>494</v>
      </c>
      <c r="J100" s="19">
        <f t="shared" si="4"/>
        <v>2.341897111215431</v>
      </c>
      <c r="K100" s="19">
        <f t="shared" si="5"/>
        <v>9.6235061214907</v>
      </c>
    </row>
    <row r="101" spans="2:11" ht="12.75">
      <c r="B101" t="s">
        <v>53</v>
      </c>
      <c r="C101" t="s">
        <v>61</v>
      </c>
      <c r="D101" s="16">
        <v>10</v>
      </c>
      <c r="E101" t="s">
        <v>82</v>
      </c>
      <c r="F101">
        <v>478</v>
      </c>
      <c r="G101">
        <v>572</v>
      </c>
      <c r="H101">
        <v>484</v>
      </c>
      <c r="I101">
        <v>494</v>
      </c>
      <c r="J101" s="19">
        <f t="shared" si="4"/>
        <v>1.4499260519067518</v>
      </c>
      <c r="K101" s="19">
        <f t="shared" si="5"/>
        <v>6.258338340708885</v>
      </c>
    </row>
    <row r="102" spans="2:11" ht="12.75">
      <c r="B102" t="s">
        <v>53</v>
      </c>
      <c r="C102" t="s">
        <v>61</v>
      </c>
      <c r="D102" s="16">
        <v>10</v>
      </c>
      <c r="E102" t="s">
        <v>82</v>
      </c>
      <c r="F102">
        <v>478</v>
      </c>
      <c r="G102">
        <v>573</v>
      </c>
      <c r="H102">
        <v>484</v>
      </c>
      <c r="I102">
        <v>490</v>
      </c>
      <c r="J102" s="19">
        <f t="shared" si="4"/>
        <v>1.9087229543559932</v>
      </c>
      <c r="K102" s="19">
        <f t="shared" si="5"/>
        <v>5.446146902652536</v>
      </c>
    </row>
    <row r="103" spans="2:11" ht="12.75">
      <c r="B103" t="s">
        <v>53</v>
      </c>
      <c r="C103" t="s">
        <v>61</v>
      </c>
      <c r="D103" s="16">
        <v>10</v>
      </c>
      <c r="E103" t="s">
        <v>36</v>
      </c>
      <c r="F103">
        <v>478</v>
      </c>
      <c r="G103">
        <v>573</v>
      </c>
      <c r="H103">
        <v>485</v>
      </c>
      <c r="I103">
        <v>492</v>
      </c>
      <c r="J103" s="19">
        <f t="shared" si="4"/>
        <v>1.9087229543559932</v>
      </c>
      <c r="K103" s="19">
        <f t="shared" si="5"/>
        <v>3.6903064365439766</v>
      </c>
    </row>
    <row r="104" spans="2:11" ht="12.75">
      <c r="B104" t="s">
        <v>53</v>
      </c>
      <c r="C104" t="s">
        <v>61</v>
      </c>
      <c r="D104" s="16">
        <v>10</v>
      </c>
      <c r="E104" t="s">
        <v>36</v>
      </c>
      <c r="F104">
        <v>478</v>
      </c>
      <c r="G104">
        <v>572</v>
      </c>
      <c r="H104">
        <v>486</v>
      </c>
      <c r="I104">
        <v>491</v>
      </c>
      <c r="J104" s="19">
        <f t="shared" si="4"/>
        <v>1.4499260519067518</v>
      </c>
      <c r="K104" s="19">
        <f t="shared" si="5"/>
        <v>1.661142175759853</v>
      </c>
    </row>
    <row r="105" spans="2:11" ht="12.75">
      <c r="B105" t="s">
        <v>53</v>
      </c>
      <c r="C105" t="s">
        <v>61</v>
      </c>
      <c r="D105" s="16">
        <v>10</v>
      </c>
      <c r="E105" t="s">
        <v>36</v>
      </c>
      <c r="F105">
        <v>478</v>
      </c>
      <c r="G105">
        <v>573</v>
      </c>
      <c r="H105">
        <v>486</v>
      </c>
      <c r="I105">
        <v>491</v>
      </c>
      <c r="J105" s="19">
        <f t="shared" si="4"/>
        <v>1.9087229543559932</v>
      </c>
      <c r="K105" s="19">
        <f t="shared" si="5"/>
        <v>1.661142175759853</v>
      </c>
    </row>
    <row r="106" spans="2:11" ht="12.75">
      <c r="B106" t="s">
        <v>53</v>
      </c>
      <c r="C106" t="s">
        <v>47</v>
      </c>
      <c r="D106" s="16">
        <v>550</v>
      </c>
      <c r="E106" t="s">
        <v>82</v>
      </c>
      <c r="F106">
        <v>478</v>
      </c>
      <c r="G106">
        <v>571</v>
      </c>
      <c r="H106">
        <v>485</v>
      </c>
      <c r="I106">
        <v>490</v>
      </c>
      <c r="J106" s="19">
        <f aca="true" t="shared" si="6" ref="J106:J137">SQRT(((F106-$F$5)*$N$3)^2+((G106-$G$5)*$N$4)^2)</f>
        <v>1.6560748457815888</v>
      </c>
      <c r="K106" s="19">
        <f aca="true" t="shared" si="7" ref="K106:K137">IF(ISNUMBER(H106),SQRT(((H106-$H$5)*$N$3)^2+((I106-$I$5)*$N$4)^2),"")</f>
        <v>3.6369894753051946</v>
      </c>
    </row>
    <row r="107" spans="2:11" ht="12.75">
      <c r="B107" t="s">
        <v>53</v>
      </c>
      <c r="C107" t="s">
        <v>47</v>
      </c>
      <c r="D107" s="16">
        <v>550</v>
      </c>
      <c r="E107" t="s">
        <v>82</v>
      </c>
      <c r="F107">
        <v>477</v>
      </c>
      <c r="G107">
        <v>571</v>
      </c>
      <c r="H107">
        <v>486</v>
      </c>
      <c r="I107">
        <v>489</v>
      </c>
      <c r="J107" s="19">
        <f t="shared" si="6"/>
        <v>0.9282611690986918</v>
      </c>
      <c r="K107" s="19">
        <f t="shared" si="7"/>
        <v>2.5944549282289326</v>
      </c>
    </row>
    <row r="108" spans="2:11" ht="12.75">
      <c r="B108" t="s">
        <v>53</v>
      </c>
      <c r="C108" t="s">
        <v>47</v>
      </c>
      <c r="D108" s="16">
        <v>550</v>
      </c>
      <c r="E108" t="s">
        <v>82</v>
      </c>
      <c r="F108">
        <v>477</v>
      </c>
      <c r="G108">
        <v>572</v>
      </c>
      <c r="H108">
        <v>485</v>
      </c>
      <c r="I108">
        <v>488</v>
      </c>
      <c r="J108" s="19">
        <f t="shared" si="6"/>
        <v>0.4705002223419854</v>
      </c>
      <c r="K108" s="19">
        <f t="shared" si="7"/>
        <v>4.643486587537896</v>
      </c>
    </row>
    <row r="109" spans="2:11" ht="12.75">
      <c r="B109" t="s">
        <v>53</v>
      </c>
      <c r="C109" t="s">
        <v>47</v>
      </c>
      <c r="D109" s="16">
        <v>550</v>
      </c>
      <c r="E109" t="s">
        <v>36</v>
      </c>
      <c r="F109">
        <v>477</v>
      </c>
      <c r="G109">
        <v>573</v>
      </c>
      <c r="H109">
        <v>485</v>
      </c>
      <c r="I109">
        <v>491</v>
      </c>
      <c r="J109" s="19">
        <f t="shared" si="6"/>
        <v>1.3275195741349457</v>
      </c>
      <c r="K109" s="19">
        <f t="shared" si="7"/>
        <v>3.5117529767737414</v>
      </c>
    </row>
    <row r="110" spans="2:11" ht="12.75">
      <c r="B110" t="s">
        <v>53</v>
      </c>
      <c r="C110" t="s">
        <v>47</v>
      </c>
      <c r="D110" s="16">
        <v>550</v>
      </c>
      <c r="E110" t="s">
        <v>36</v>
      </c>
      <c r="F110">
        <v>477</v>
      </c>
      <c r="G110">
        <v>573</v>
      </c>
      <c r="H110">
        <v>484</v>
      </c>
      <c r="I110">
        <v>489</v>
      </c>
      <c r="J110" s="19">
        <f t="shared" si="6"/>
        <v>1.3275195741349457</v>
      </c>
      <c r="K110" s="19">
        <f t="shared" si="7"/>
        <v>5.721628759207776</v>
      </c>
    </row>
    <row r="111" spans="2:11" ht="12.75">
      <c r="B111" t="s">
        <v>53</v>
      </c>
      <c r="C111" t="s">
        <v>47</v>
      </c>
      <c r="D111" s="16">
        <v>550</v>
      </c>
      <c r="E111" t="s">
        <v>36</v>
      </c>
      <c r="F111">
        <v>477</v>
      </c>
      <c r="G111">
        <v>575</v>
      </c>
      <c r="H111">
        <v>484</v>
      </c>
      <c r="I111">
        <v>490</v>
      </c>
      <c r="J111" s="19">
        <f t="shared" si="6"/>
        <v>3.374595092547714</v>
      </c>
      <c r="K111" s="19">
        <f t="shared" si="7"/>
        <v>5.446146902652536</v>
      </c>
    </row>
    <row r="112" spans="1:11" ht="12.75">
      <c r="A112" t="s">
        <v>37</v>
      </c>
      <c r="B112" t="s">
        <v>52</v>
      </c>
      <c r="C112" t="s">
        <v>58</v>
      </c>
      <c r="D112" s="16" t="s">
        <v>78</v>
      </c>
      <c r="F112">
        <v>479</v>
      </c>
      <c r="G112">
        <v>576</v>
      </c>
      <c r="H112">
        <v>491</v>
      </c>
      <c r="I112">
        <v>485</v>
      </c>
      <c r="J112" s="19">
        <f t="shared" si="6"/>
        <v>5.485815918406606</v>
      </c>
      <c r="K112" s="19">
        <f t="shared" si="7"/>
        <v>9.791918987131416</v>
      </c>
    </row>
    <row r="113" spans="2:11" ht="12.75">
      <c r="B113" t="s">
        <v>52</v>
      </c>
      <c r="C113" t="s">
        <v>58</v>
      </c>
      <c r="D113" s="16" t="s">
        <v>78</v>
      </c>
      <c r="F113">
        <v>480</v>
      </c>
      <c r="G113">
        <v>581</v>
      </c>
      <c r="H113">
        <v>491</v>
      </c>
      <c r="I113">
        <v>496</v>
      </c>
      <c r="J113" s="19">
        <f t="shared" si="6"/>
        <v>10.90121457313178</v>
      </c>
      <c r="K113" s="19">
        <f t="shared" si="7"/>
        <v>9.275427712021049</v>
      </c>
    </row>
    <row r="114" spans="2:11" ht="12.75">
      <c r="B114" t="s">
        <v>52</v>
      </c>
      <c r="C114" t="s">
        <v>58</v>
      </c>
      <c r="D114" s="16" t="s">
        <v>78</v>
      </c>
      <c r="F114">
        <v>480</v>
      </c>
      <c r="G114">
        <v>581</v>
      </c>
      <c r="H114">
        <v>504</v>
      </c>
      <c r="I114">
        <v>482</v>
      </c>
      <c r="J114" s="19">
        <f t="shared" si="6"/>
        <v>10.90121457313178</v>
      </c>
      <c r="K114" s="19">
        <f t="shared" si="7"/>
        <v>33.01597084160618</v>
      </c>
    </row>
    <row r="115" spans="1:11" ht="12.75">
      <c r="A115" t="s">
        <v>38</v>
      </c>
      <c r="B115" t="s">
        <v>53</v>
      </c>
      <c r="C115" t="s">
        <v>61</v>
      </c>
      <c r="D115" s="16">
        <v>20</v>
      </c>
      <c r="E115" t="s">
        <v>82</v>
      </c>
      <c r="F115">
        <v>477</v>
      </c>
      <c r="G115">
        <v>570</v>
      </c>
      <c r="H115">
        <v>487</v>
      </c>
      <c r="I115">
        <v>491</v>
      </c>
      <c r="J115" s="19">
        <f t="shared" si="6"/>
        <v>1.9191673288718902</v>
      </c>
      <c r="K115" s="19">
        <f t="shared" si="7"/>
        <v>0.21490855333634673</v>
      </c>
    </row>
    <row r="116" spans="2:11" ht="12.75">
      <c r="B116" t="s">
        <v>53</v>
      </c>
      <c r="C116" t="s">
        <v>67</v>
      </c>
      <c r="D116" s="16">
        <v>101</v>
      </c>
      <c r="F116">
        <v>479</v>
      </c>
      <c r="G116">
        <v>571</v>
      </c>
      <c r="H116">
        <v>486</v>
      </c>
      <c r="I116">
        <v>484</v>
      </c>
      <c r="J116" s="19">
        <f t="shared" si="6"/>
        <v>3.3887028479352623</v>
      </c>
      <c r="K116" s="19">
        <f t="shared" si="7"/>
        <v>7.404885936260102</v>
      </c>
    </row>
    <row r="117" spans="2:11" ht="12.75">
      <c r="B117" t="s">
        <v>53</v>
      </c>
      <c r="C117" t="s">
        <v>68</v>
      </c>
      <c r="F117">
        <v>478</v>
      </c>
      <c r="G117">
        <v>569</v>
      </c>
      <c r="H117">
        <v>486</v>
      </c>
      <c r="I117">
        <v>491</v>
      </c>
      <c r="J117" s="19">
        <f t="shared" si="6"/>
        <v>3.2506751407140464</v>
      </c>
      <c r="K117" s="19">
        <f t="shared" si="7"/>
        <v>1.661142175759853</v>
      </c>
    </row>
    <row r="118" spans="1:11" ht="12.75">
      <c r="A118" t="s">
        <v>40</v>
      </c>
      <c r="B118" t="s">
        <v>52</v>
      </c>
      <c r="C118" t="s">
        <v>35</v>
      </c>
      <c r="F118">
        <v>477</v>
      </c>
      <c r="G118">
        <v>568</v>
      </c>
      <c r="H118">
        <v>492</v>
      </c>
      <c r="I118">
        <v>493</v>
      </c>
      <c r="J118" s="19">
        <f t="shared" si="6"/>
        <v>3.9837143987082464</v>
      </c>
      <c r="K118" s="19">
        <f t="shared" si="7"/>
        <v>9.702082705692597</v>
      </c>
    </row>
    <row r="119" spans="2:11" ht="12.75">
      <c r="B119" t="s">
        <v>52</v>
      </c>
      <c r="C119" t="s">
        <v>35</v>
      </c>
      <c r="F119">
        <v>476</v>
      </c>
      <c r="G119">
        <v>570</v>
      </c>
      <c r="H119">
        <v>491</v>
      </c>
      <c r="I119">
        <v>494</v>
      </c>
      <c r="J119" s="19">
        <f t="shared" si="6"/>
        <v>2.9431439209517474</v>
      </c>
      <c r="K119" s="19">
        <f t="shared" si="7"/>
        <v>8.257905381769001</v>
      </c>
    </row>
    <row r="120" spans="2:11" ht="12.75">
      <c r="B120" t="s">
        <v>52</v>
      </c>
      <c r="C120" t="s">
        <v>35</v>
      </c>
      <c r="F120">
        <v>475</v>
      </c>
      <c r="G120">
        <v>572</v>
      </c>
      <c r="H120">
        <v>491</v>
      </c>
      <c r="I120">
        <v>494</v>
      </c>
      <c r="J120" s="19">
        <f t="shared" si="6"/>
        <v>4.127828032473709</v>
      </c>
      <c r="K120" s="19">
        <f t="shared" si="7"/>
        <v>8.257905381769001</v>
      </c>
    </row>
    <row r="121" spans="2:11" ht="12.75">
      <c r="B121" t="s">
        <v>52</v>
      </c>
      <c r="C121" t="s">
        <v>35</v>
      </c>
      <c r="F121">
        <v>481</v>
      </c>
      <c r="G121">
        <v>567</v>
      </c>
      <c r="H121">
        <v>492</v>
      </c>
      <c r="I121">
        <v>496</v>
      </c>
      <c r="J121" s="19">
        <f t="shared" si="6"/>
        <v>8.597542179814235</v>
      </c>
      <c r="K121" s="19">
        <f t="shared" si="7"/>
        <v>10.845247419913342</v>
      </c>
    </row>
    <row r="122" spans="2:11" ht="12.75">
      <c r="B122" t="s">
        <v>52</v>
      </c>
      <c r="C122" t="s">
        <v>35</v>
      </c>
      <c r="F122">
        <v>481</v>
      </c>
      <c r="G122">
        <v>568</v>
      </c>
      <c r="H122">
        <v>491</v>
      </c>
      <c r="I122">
        <v>495</v>
      </c>
      <c r="J122" s="19">
        <f t="shared" si="6"/>
        <v>8.034456347356153</v>
      </c>
      <c r="K122" s="19">
        <f t="shared" si="7"/>
        <v>8.719097557541643</v>
      </c>
    </row>
    <row r="123" spans="2:11" ht="12.75">
      <c r="B123" t="s">
        <v>52</v>
      </c>
      <c r="C123" t="s">
        <v>35</v>
      </c>
      <c r="F123">
        <v>480</v>
      </c>
      <c r="G123">
        <v>568</v>
      </c>
      <c r="H123">
        <v>491</v>
      </c>
      <c r="I123">
        <v>495</v>
      </c>
      <c r="J123" s="19">
        <f t="shared" si="6"/>
        <v>6.487846306810723</v>
      </c>
      <c r="K123" s="19">
        <f t="shared" si="7"/>
        <v>8.719097557541643</v>
      </c>
    </row>
    <row r="124" spans="2:11" ht="12.75">
      <c r="B124" t="s">
        <v>52</v>
      </c>
      <c r="C124" t="s">
        <v>41</v>
      </c>
      <c r="F124">
        <v>477</v>
      </c>
      <c r="G124">
        <v>584</v>
      </c>
      <c r="H124">
        <v>484</v>
      </c>
      <c r="I124">
        <v>489</v>
      </c>
      <c r="J124" s="19">
        <f t="shared" si="6"/>
        <v>12.754379880660869</v>
      </c>
      <c r="K124" s="19">
        <f t="shared" si="7"/>
        <v>5.721628759207776</v>
      </c>
    </row>
    <row r="125" spans="2:11" ht="12.75">
      <c r="B125" t="s">
        <v>52</v>
      </c>
      <c r="C125" t="s">
        <v>41</v>
      </c>
      <c r="F125">
        <v>473</v>
      </c>
      <c r="G125">
        <v>576</v>
      </c>
      <c r="H125">
        <v>484</v>
      </c>
      <c r="I125">
        <v>490</v>
      </c>
      <c r="J125" s="19">
        <f t="shared" si="6"/>
        <v>8.974795691824916</v>
      </c>
      <c r="K125" s="19">
        <f t="shared" si="7"/>
        <v>5.446146902652536</v>
      </c>
    </row>
    <row r="126" spans="2:11" ht="12.75">
      <c r="B126" t="s">
        <v>52</v>
      </c>
      <c r="C126" t="s">
        <v>41</v>
      </c>
      <c r="F126">
        <v>476</v>
      </c>
      <c r="G126">
        <v>570</v>
      </c>
      <c r="H126">
        <v>483</v>
      </c>
      <c r="I126">
        <v>490</v>
      </c>
      <c r="J126" s="19">
        <f t="shared" si="6"/>
        <v>2.9431439209517474</v>
      </c>
      <c r="K126" s="19">
        <f t="shared" si="7"/>
        <v>7.276891350505577</v>
      </c>
    </row>
    <row r="127" spans="2:11" ht="12.75">
      <c r="B127" t="s">
        <v>52</v>
      </c>
      <c r="C127" t="s">
        <v>35</v>
      </c>
      <c r="E127" t="s">
        <v>36</v>
      </c>
      <c r="F127">
        <v>477</v>
      </c>
      <c r="G127">
        <v>568</v>
      </c>
      <c r="H127">
        <v>494</v>
      </c>
      <c r="I127">
        <v>493</v>
      </c>
      <c r="J127" s="19">
        <f t="shared" si="6"/>
        <v>3.9837143987082464</v>
      </c>
      <c r="K127" s="19">
        <f t="shared" si="7"/>
        <v>13.337222257446161</v>
      </c>
    </row>
    <row r="128" spans="2:11" ht="12.75">
      <c r="B128" t="s">
        <v>52</v>
      </c>
      <c r="C128" t="s">
        <v>35</v>
      </c>
      <c r="E128" t="s">
        <v>36</v>
      </c>
      <c r="F128">
        <v>477</v>
      </c>
      <c r="G128">
        <v>568</v>
      </c>
      <c r="H128">
        <v>491</v>
      </c>
      <c r="I128">
        <v>494</v>
      </c>
      <c r="J128" s="19">
        <f t="shared" si="6"/>
        <v>3.9837143987082464</v>
      </c>
      <c r="K128" s="19">
        <f t="shared" si="7"/>
        <v>8.257905381769001</v>
      </c>
    </row>
    <row r="129" spans="2:11" ht="12.75">
      <c r="B129" t="s">
        <v>52</v>
      </c>
      <c r="C129" t="s">
        <v>35</v>
      </c>
      <c r="E129" t="s">
        <v>36</v>
      </c>
      <c r="F129">
        <v>476</v>
      </c>
      <c r="G129">
        <v>571</v>
      </c>
      <c r="H129">
        <v>491</v>
      </c>
      <c r="I129">
        <v>494</v>
      </c>
      <c r="J129" s="19">
        <f t="shared" si="6"/>
        <v>2.4167254087468084</v>
      </c>
      <c r="K129" s="19">
        <f t="shared" si="7"/>
        <v>8.257905381769001</v>
      </c>
    </row>
    <row r="130" spans="2:11" ht="12.75">
      <c r="B130" t="s">
        <v>52</v>
      </c>
      <c r="C130" t="s">
        <v>35</v>
      </c>
      <c r="E130" t="s">
        <v>36</v>
      </c>
      <c r="F130">
        <v>481</v>
      </c>
      <c r="G130">
        <v>567</v>
      </c>
      <c r="H130">
        <v>484</v>
      </c>
      <c r="I130">
        <v>496</v>
      </c>
      <c r="J130" s="19">
        <f t="shared" si="6"/>
        <v>8.597542179814235</v>
      </c>
      <c r="K130" s="19">
        <f t="shared" si="7"/>
        <v>7.550321631127077</v>
      </c>
    </row>
    <row r="131" spans="2:11" ht="12.75">
      <c r="B131" t="s">
        <v>52</v>
      </c>
      <c r="C131" t="s">
        <v>35</v>
      </c>
      <c r="E131" t="s">
        <v>36</v>
      </c>
      <c r="F131">
        <v>481</v>
      </c>
      <c r="G131">
        <v>567</v>
      </c>
      <c r="H131">
        <v>484</v>
      </c>
      <c r="I131">
        <v>495</v>
      </c>
      <c r="J131" s="19">
        <f t="shared" si="6"/>
        <v>8.597542179814235</v>
      </c>
      <c r="K131" s="19">
        <f t="shared" si="7"/>
        <v>6.8553963933871875</v>
      </c>
    </row>
    <row r="132" spans="2:11" ht="12.75">
      <c r="B132" t="s">
        <v>52</v>
      </c>
      <c r="C132" t="s">
        <v>35</v>
      </c>
      <c r="E132" t="s">
        <v>36</v>
      </c>
      <c r="F132">
        <v>481</v>
      </c>
      <c r="G132">
        <v>568</v>
      </c>
      <c r="H132">
        <v>493</v>
      </c>
      <c r="I132">
        <v>495</v>
      </c>
      <c r="J132" s="19">
        <f t="shared" si="6"/>
        <v>8.034456347356153</v>
      </c>
      <c r="K132" s="19">
        <f t="shared" si="7"/>
        <v>12.085285885503353</v>
      </c>
    </row>
    <row r="133" spans="2:11" ht="12.75">
      <c r="B133" t="s">
        <v>52</v>
      </c>
      <c r="C133" t="s">
        <v>41</v>
      </c>
      <c r="E133" t="s">
        <v>36</v>
      </c>
      <c r="F133">
        <v>478</v>
      </c>
      <c r="G133">
        <v>583</v>
      </c>
      <c r="H133">
        <v>494</v>
      </c>
      <c r="I133">
        <v>488</v>
      </c>
      <c r="J133" s="19">
        <f t="shared" si="6"/>
        <v>11.790699147377616</v>
      </c>
      <c r="K133" s="19">
        <f t="shared" si="7"/>
        <v>13.50399625712792</v>
      </c>
    </row>
    <row r="134" spans="2:11" ht="12.75">
      <c r="B134" t="s">
        <v>52</v>
      </c>
      <c r="C134" t="s">
        <v>41</v>
      </c>
      <c r="E134" t="s">
        <v>36</v>
      </c>
      <c r="F134">
        <v>476</v>
      </c>
      <c r="G134">
        <v>582</v>
      </c>
      <c r="H134">
        <v>491</v>
      </c>
      <c r="I134">
        <v>489</v>
      </c>
      <c r="J134" s="19">
        <f t="shared" si="6"/>
        <v>10.897947762617223</v>
      </c>
      <c r="K134" s="19">
        <f t="shared" si="7"/>
        <v>7.858959101920312</v>
      </c>
    </row>
    <row r="135" spans="2:11" ht="12.75">
      <c r="B135" t="s">
        <v>52</v>
      </c>
      <c r="C135" t="s">
        <v>41</v>
      </c>
      <c r="E135" t="s">
        <v>36</v>
      </c>
      <c r="F135">
        <v>474</v>
      </c>
      <c r="G135">
        <v>573</v>
      </c>
      <c r="H135">
        <v>491</v>
      </c>
      <c r="I135">
        <v>490</v>
      </c>
      <c r="J135" s="19">
        <f t="shared" si="6"/>
        <v>6.105604878256478</v>
      </c>
      <c r="K135" s="19">
        <f t="shared" si="7"/>
        <v>7.660725722327776</v>
      </c>
    </row>
    <row r="136" spans="2:11" ht="12.75">
      <c r="B136" t="s">
        <v>53</v>
      </c>
      <c r="C136" t="s">
        <v>55</v>
      </c>
      <c r="F136">
        <v>478</v>
      </c>
      <c r="G136">
        <v>573</v>
      </c>
      <c r="H136">
        <v>487</v>
      </c>
      <c r="I136">
        <v>489</v>
      </c>
      <c r="J136" s="19">
        <f t="shared" si="6"/>
        <v>1.9087229543559932</v>
      </c>
      <c r="K136" s="19">
        <f t="shared" si="7"/>
        <v>2.004492138378282</v>
      </c>
    </row>
    <row r="137" spans="2:11" ht="12.75">
      <c r="B137" t="s">
        <v>53</v>
      </c>
      <c r="C137" t="s">
        <v>55</v>
      </c>
      <c r="F137">
        <v>478</v>
      </c>
      <c r="G137">
        <v>573</v>
      </c>
      <c r="H137">
        <v>487</v>
      </c>
      <c r="I137">
        <v>489</v>
      </c>
      <c r="J137" s="19">
        <f t="shared" si="6"/>
        <v>1.9087229543559932</v>
      </c>
      <c r="K137" s="19">
        <f t="shared" si="7"/>
        <v>2.004492138378282</v>
      </c>
    </row>
    <row r="138" spans="2:11" ht="12.75">
      <c r="B138" t="s">
        <v>53</v>
      </c>
      <c r="C138" t="s">
        <v>55</v>
      </c>
      <c r="F138">
        <v>478</v>
      </c>
      <c r="G138">
        <v>572</v>
      </c>
      <c r="H138">
        <v>487</v>
      </c>
      <c r="I138">
        <v>489</v>
      </c>
      <c r="J138" s="19">
        <f aca="true" t="shared" si="8" ref="J138:J164">SQRT(((F138-$F$5)*$N$3)^2+((G138-$G$5)*$N$4)^2)</f>
        <v>1.4499260519067518</v>
      </c>
      <c r="K138" s="19">
        <f aca="true" t="shared" si="9" ref="K138:K164">IF(ISNUMBER(H138),SQRT(((H138-$H$5)*$N$3)^2+((I138-$I$5)*$N$4)^2),"")</f>
        <v>2.004492138378282</v>
      </c>
    </row>
    <row r="139" spans="2:11" ht="12.75">
      <c r="B139" t="s">
        <v>53</v>
      </c>
      <c r="C139" t="s">
        <v>47</v>
      </c>
      <c r="D139" s="16" t="s">
        <v>75</v>
      </c>
      <c r="F139">
        <v>475</v>
      </c>
      <c r="G139">
        <v>572</v>
      </c>
      <c r="H139">
        <v>486</v>
      </c>
      <c r="I139">
        <v>496</v>
      </c>
      <c r="J139" s="19">
        <f t="shared" si="8"/>
        <v>4.127828032473709</v>
      </c>
      <c r="K139" s="19">
        <f t="shared" si="9"/>
        <v>5.567900632184749</v>
      </c>
    </row>
    <row r="140" spans="2:11" ht="12.75">
      <c r="B140" t="s">
        <v>53</v>
      </c>
      <c r="C140" t="s">
        <v>47</v>
      </c>
      <c r="D140" s="16" t="s">
        <v>75</v>
      </c>
      <c r="F140">
        <v>475</v>
      </c>
      <c r="G140">
        <v>572</v>
      </c>
      <c r="H140">
        <v>486</v>
      </c>
      <c r="I140">
        <v>496</v>
      </c>
      <c r="J140" s="19">
        <f t="shared" si="8"/>
        <v>4.127828032473709</v>
      </c>
      <c r="K140" s="19">
        <f t="shared" si="9"/>
        <v>5.567900632184749</v>
      </c>
    </row>
    <row r="141" spans="2:11" ht="12.75">
      <c r="B141" t="s">
        <v>53</v>
      </c>
      <c r="C141" t="s">
        <v>47</v>
      </c>
      <c r="D141" s="16" t="s">
        <v>75</v>
      </c>
      <c r="F141">
        <v>475</v>
      </c>
      <c r="G141">
        <v>572</v>
      </c>
      <c r="H141">
        <v>485</v>
      </c>
      <c r="I141">
        <v>496</v>
      </c>
      <c r="J141" s="19">
        <f t="shared" si="8"/>
        <v>4.127828032473709</v>
      </c>
      <c r="K141" s="19">
        <f t="shared" si="9"/>
        <v>6.369814211707778</v>
      </c>
    </row>
    <row r="142" spans="2:11" ht="12.75">
      <c r="B142" t="s">
        <v>53</v>
      </c>
      <c r="C142" t="s">
        <v>61</v>
      </c>
      <c r="D142" s="16">
        <v>20</v>
      </c>
      <c r="F142">
        <v>477</v>
      </c>
      <c r="G142">
        <v>573</v>
      </c>
      <c r="H142">
        <v>480</v>
      </c>
      <c r="I142">
        <v>495</v>
      </c>
      <c r="J142" s="19">
        <f t="shared" si="8"/>
        <v>1.3275195741349457</v>
      </c>
      <c r="K142" s="19">
        <f t="shared" si="9"/>
        <v>13.46572813766973</v>
      </c>
    </row>
    <row r="143" spans="2:11" ht="12.75">
      <c r="B143" t="s">
        <v>53</v>
      </c>
      <c r="C143" t="s">
        <v>61</v>
      </c>
      <c r="D143" s="16">
        <v>20</v>
      </c>
      <c r="F143">
        <v>477</v>
      </c>
      <c r="G143">
        <v>572</v>
      </c>
      <c r="H143">
        <v>480</v>
      </c>
      <c r="I143">
        <v>494</v>
      </c>
      <c r="J143" s="19">
        <f t="shared" si="8"/>
        <v>0.4705002223419854</v>
      </c>
      <c r="K143" s="19">
        <f t="shared" si="9"/>
        <v>13.171794614020941</v>
      </c>
    </row>
    <row r="144" spans="2:11" ht="12.75">
      <c r="B144" t="s">
        <v>53</v>
      </c>
      <c r="C144" t="s">
        <v>61</v>
      </c>
      <c r="D144" s="16">
        <v>20</v>
      </c>
      <c r="F144">
        <v>477</v>
      </c>
      <c r="G144">
        <v>573</v>
      </c>
      <c r="H144">
        <v>483</v>
      </c>
      <c r="I144">
        <v>492</v>
      </c>
      <c r="J144" s="19">
        <f t="shared" si="8"/>
        <v>1.3275195741349457</v>
      </c>
      <c r="K144" s="19">
        <f t="shared" si="9"/>
        <v>7.3036851574516835</v>
      </c>
    </row>
    <row r="145" spans="1:11" ht="12.75">
      <c r="A145" t="s">
        <v>42</v>
      </c>
      <c r="B145" t="s">
        <v>52</v>
      </c>
      <c r="C145" t="s">
        <v>69</v>
      </c>
      <c r="D145" s="16">
        <v>5800</v>
      </c>
      <c r="F145">
        <v>474</v>
      </c>
      <c r="G145">
        <v>571</v>
      </c>
      <c r="H145">
        <v>479</v>
      </c>
      <c r="I145">
        <v>487</v>
      </c>
      <c r="J145" s="19">
        <f t="shared" si="8"/>
        <v>6.03139880191439</v>
      </c>
      <c r="K145" s="19">
        <f t="shared" si="9"/>
        <v>15.182062485411945</v>
      </c>
    </row>
    <row r="146" spans="2:11" ht="12.75">
      <c r="B146" t="s">
        <v>52</v>
      </c>
      <c r="C146" t="s">
        <v>69</v>
      </c>
      <c r="D146" s="16">
        <v>5800</v>
      </c>
      <c r="F146">
        <v>474</v>
      </c>
      <c r="G146">
        <v>571</v>
      </c>
      <c r="H146">
        <v>479</v>
      </c>
      <c r="I146">
        <v>488</v>
      </c>
      <c r="J146" s="19">
        <f t="shared" si="8"/>
        <v>6.03139880191439</v>
      </c>
      <c r="K146" s="19">
        <f t="shared" si="9"/>
        <v>14.935060412980949</v>
      </c>
    </row>
    <row r="147" spans="2:11" ht="12.75">
      <c r="B147" t="s">
        <v>52</v>
      </c>
      <c r="C147" t="s">
        <v>69</v>
      </c>
      <c r="D147" s="16">
        <v>5800</v>
      </c>
      <c r="F147">
        <v>476</v>
      </c>
      <c r="G147">
        <v>572</v>
      </c>
      <c r="H147">
        <v>480</v>
      </c>
      <c r="I147">
        <v>487</v>
      </c>
      <c r="J147" s="19">
        <f t="shared" si="8"/>
        <v>2.2804085955042828</v>
      </c>
      <c r="K147" s="19">
        <f t="shared" si="9"/>
        <v>13.407578367071427</v>
      </c>
    </row>
    <row r="148" spans="2:11" ht="12.75">
      <c r="B148" t="s">
        <v>73</v>
      </c>
      <c r="C148" t="s">
        <v>70</v>
      </c>
      <c r="D148" s="16">
        <v>305</v>
      </c>
      <c r="F148">
        <v>475</v>
      </c>
      <c r="G148">
        <v>575</v>
      </c>
      <c r="H148">
        <v>486</v>
      </c>
      <c r="I148">
        <v>487</v>
      </c>
      <c r="J148" s="19">
        <f t="shared" si="8"/>
        <v>5.3108837160211895</v>
      </c>
      <c r="K148" s="19">
        <f t="shared" si="9"/>
        <v>4.40771412621274</v>
      </c>
    </row>
    <row r="149" spans="1:11" ht="12.75">
      <c r="A149" t="s">
        <v>44</v>
      </c>
      <c r="B149" t="s">
        <v>53</v>
      </c>
      <c r="C149" t="s">
        <v>47</v>
      </c>
      <c r="D149" s="16">
        <v>550</v>
      </c>
      <c r="F149">
        <v>478</v>
      </c>
      <c r="G149">
        <v>571</v>
      </c>
      <c r="H149">
        <v>486</v>
      </c>
      <c r="I149">
        <v>496</v>
      </c>
      <c r="J149" s="19">
        <f t="shared" si="8"/>
        <v>1.6560748457815888</v>
      </c>
      <c r="K149" s="19">
        <f t="shared" si="9"/>
        <v>5.567900632184749</v>
      </c>
    </row>
    <row r="150" spans="2:11" ht="12.75">
      <c r="B150" t="s">
        <v>53</v>
      </c>
      <c r="C150" t="s">
        <v>47</v>
      </c>
      <c r="D150" s="16">
        <v>550</v>
      </c>
      <c r="F150">
        <v>477</v>
      </c>
      <c r="G150">
        <v>570</v>
      </c>
      <c r="H150">
        <v>486</v>
      </c>
      <c r="I150">
        <v>496</v>
      </c>
      <c r="J150" s="19">
        <f t="shared" si="8"/>
        <v>1.9191673288718902</v>
      </c>
      <c r="K150" s="19">
        <f t="shared" si="9"/>
        <v>5.567900632184749</v>
      </c>
    </row>
    <row r="151" spans="2:11" ht="12.75">
      <c r="B151" t="s">
        <v>53</v>
      </c>
      <c r="C151" t="s">
        <v>47</v>
      </c>
      <c r="D151" s="16">
        <v>550</v>
      </c>
      <c r="F151">
        <v>477</v>
      </c>
      <c r="G151">
        <v>570</v>
      </c>
      <c r="H151">
        <v>486</v>
      </c>
      <c r="I151">
        <v>495</v>
      </c>
      <c r="J151" s="19">
        <f t="shared" si="8"/>
        <v>1.9191673288718902</v>
      </c>
      <c r="K151" s="19">
        <f t="shared" si="9"/>
        <v>4.581552185328018</v>
      </c>
    </row>
    <row r="152" spans="2:11" ht="12.75">
      <c r="B152" t="s">
        <v>53</v>
      </c>
      <c r="C152" t="s">
        <v>47</v>
      </c>
      <c r="D152" s="16">
        <v>550</v>
      </c>
      <c r="F152">
        <v>477</v>
      </c>
      <c r="G152">
        <v>570</v>
      </c>
      <c r="H152">
        <v>486</v>
      </c>
      <c r="I152">
        <v>495</v>
      </c>
      <c r="J152" s="19">
        <f t="shared" si="8"/>
        <v>1.9191673288718902</v>
      </c>
      <c r="K152" s="19">
        <f t="shared" si="9"/>
        <v>4.581552185328018</v>
      </c>
    </row>
    <row r="153" spans="2:11" ht="12.75">
      <c r="B153" t="s">
        <v>53</v>
      </c>
      <c r="C153" t="s">
        <v>47</v>
      </c>
      <c r="D153" s="16">
        <v>550</v>
      </c>
      <c r="F153">
        <v>477</v>
      </c>
      <c r="G153">
        <v>571</v>
      </c>
      <c r="J153" s="19">
        <f t="shared" si="8"/>
        <v>0.9282611690986918</v>
      </c>
      <c r="K153" s="19">
        <f t="shared" si="9"/>
      </c>
    </row>
    <row r="154" spans="2:11" ht="12.75">
      <c r="B154" t="s">
        <v>73</v>
      </c>
      <c r="C154" t="s">
        <v>70</v>
      </c>
      <c r="D154" s="16">
        <v>305</v>
      </c>
      <c r="F154">
        <v>477</v>
      </c>
      <c r="G154">
        <v>577</v>
      </c>
      <c r="H154">
        <v>493</v>
      </c>
      <c r="I154">
        <v>491</v>
      </c>
      <c r="J154" s="19">
        <f t="shared" si="8"/>
        <v>5.453294440506906</v>
      </c>
      <c r="K154" s="19">
        <f t="shared" si="9"/>
        <v>11.30587934817769</v>
      </c>
    </row>
    <row r="155" spans="2:11" ht="12.75">
      <c r="B155" t="s">
        <v>73</v>
      </c>
      <c r="C155" t="s">
        <v>70</v>
      </c>
      <c r="D155" s="16">
        <v>305</v>
      </c>
      <c r="F155">
        <v>481</v>
      </c>
      <c r="G155">
        <v>572</v>
      </c>
      <c r="H155">
        <v>493</v>
      </c>
      <c r="I155">
        <v>488</v>
      </c>
      <c r="J155" s="19">
        <f t="shared" si="8"/>
        <v>6.9931308329188315</v>
      </c>
      <c r="K155" s="19">
        <f t="shared" si="9"/>
        <v>11.706940956300919</v>
      </c>
    </row>
    <row r="156" spans="2:11" ht="12.75">
      <c r="B156" t="s">
        <v>73</v>
      </c>
      <c r="C156" t="s">
        <v>70</v>
      </c>
      <c r="D156" s="16">
        <v>305</v>
      </c>
      <c r="F156">
        <v>478</v>
      </c>
      <c r="G156">
        <v>573</v>
      </c>
      <c r="H156">
        <v>492</v>
      </c>
      <c r="I156">
        <v>491</v>
      </c>
      <c r="J156" s="19">
        <f t="shared" si="8"/>
        <v>1.9087229543559932</v>
      </c>
      <c r="K156" s="19">
        <f t="shared" si="9"/>
        <v>9.453955123510045</v>
      </c>
    </row>
    <row r="157" spans="2:11" ht="12.75">
      <c r="B157" t="s">
        <v>73</v>
      </c>
      <c r="C157" t="s">
        <v>70</v>
      </c>
      <c r="D157" s="16">
        <v>305</v>
      </c>
      <c r="F157">
        <v>477</v>
      </c>
      <c r="G157">
        <v>577</v>
      </c>
      <c r="H157">
        <v>492</v>
      </c>
      <c r="I157">
        <v>492</v>
      </c>
      <c r="J157" s="19">
        <f t="shared" si="8"/>
        <v>5.453294440506906</v>
      </c>
      <c r="K157" s="19">
        <f t="shared" si="9"/>
        <v>9.521723588881402</v>
      </c>
    </row>
    <row r="158" spans="2:11" ht="12.75">
      <c r="B158" t="s">
        <v>73</v>
      </c>
      <c r="C158" t="s">
        <v>70</v>
      </c>
      <c r="D158" s="16">
        <v>305</v>
      </c>
      <c r="F158">
        <v>480</v>
      </c>
      <c r="G158">
        <v>573</v>
      </c>
      <c r="J158" s="19">
        <f t="shared" si="8"/>
        <v>5.290035681357316</v>
      </c>
      <c r="K158" s="19">
        <f t="shared" si="9"/>
      </c>
    </row>
    <row r="159" spans="1:11" ht="12.75">
      <c r="A159" t="s">
        <v>46</v>
      </c>
      <c r="B159" t="s">
        <v>73</v>
      </c>
      <c r="C159" t="s">
        <v>70</v>
      </c>
      <c r="D159" s="16">
        <v>305</v>
      </c>
      <c r="F159">
        <v>478</v>
      </c>
      <c r="G159">
        <v>571</v>
      </c>
      <c r="H159">
        <v>482</v>
      </c>
      <c r="I159">
        <v>492</v>
      </c>
      <c r="J159" s="19">
        <f t="shared" si="8"/>
        <v>1.6560748457815888</v>
      </c>
      <c r="K159" s="19">
        <f t="shared" si="9"/>
        <v>9.137628604893672</v>
      </c>
    </row>
    <row r="160" spans="2:11" ht="12.75">
      <c r="B160" t="s">
        <v>73</v>
      </c>
      <c r="C160" t="s">
        <v>70</v>
      </c>
      <c r="D160" s="16">
        <v>305</v>
      </c>
      <c r="F160">
        <v>478</v>
      </c>
      <c r="G160">
        <v>571</v>
      </c>
      <c r="J160" s="19">
        <f t="shared" si="8"/>
        <v>1.6560748457815888</v>
      </c>
      <c r="K160" s="19">
        <f t="shared" si="9"/>
      </c>
    </row>
    <row r="161" spans="2:11" ht="12.75">
      <c r="B161" t="s">
        <v>73</v>
      </c>
      <c r="C161" t="s">
        <v>70</v>
      </c>
      <c r="D161" s="16">
        <v>305</v>
      </c>
      <c r="F161">
        <v>477</v>
      </c>
      <c r="G161">
        <v>570</v>
      </c>
      <c r="J161" s="19">
        <f t="shared" si="8"/>
        <v>1.9191673288718902</v>
      </c>
      <c r="K161" s="19">
        <f t="shared" si="9"/>
      </c>
    </row>
    <row r="162" spans="2:11" ht="12.75">
      <c r="B162" t="s">
        <v>53</v>
      </c>
      <c r="C162" t="s">
        <v>60</v>
      </c>
      <c r="D162" s="16" t="s">
        <v>79</v>
      </c>
      <c r="F162">
        <v>478</v>
      </c>
      <c r="G162">
        <v>571</v>
      </c>
      <c r="H162">
        <v>488</v>
      </c>
      <c r="I162">
        <v>494</v>
      </c>
      <c r="J162" s="19">
        <f t="shared" si="8"/>
        <v>1.6560748457815888</v>
      </c>
      <c r="K162" s="19">
        <f t="shared" si="9"/>
        <v>3.8202555175829023</v>
      </c>
    </row>
    <row r="163" spans="2:11" ht="12.75">
      <c r="B163" t="s">
        <v>53</v>
      </c>
      <c r="C163" t="s">
        <v>71</v>
      </c>
      <c r="D163" s="16">
        <v>650</v>
      </c>
      <c r="F163">
        <v>476</v>
      </c>
      <c r="G163">
        <v>572</v>
      </c>
      <c r="H163">
        <v>486</v>
      </c>
      <c r="I163">
        <v>495</v>
      </c>
      <c r="J163" s="19">
        <f t="shared" si="8"/>
        <v>2.2804085955042828</v>
      </c>
      <c r="K163" s="19">
        <f t="shared" si="9"/>
        <v>4.581552185328018</v>
      </c>
    </row>
    <row r="164" spans="2:11" ht="12.75">
      <c r="B164" t="s">
        <v>73</v>
      </c>
      <c r="C164" t="s">
        <v>72</v>
      </c>
      <c r="D164" s="16" t="s">
        <v>80</v>
      </c>
      <c r="F164">
        <v>476</v>
      </c>
      <c r="G164">
        <v>570</v>
      </c>
      <c r="H164">
        <v>485</v>
      </c>
      <c r="I164">
        <v>494</v>
      </c>
      <c r="J164" s="19">
        <f t="shared" si="8"/>
        <v>2.9431439209517474</v>
      </c>
      <c r="K164" s="19">
        <f t="shared" si="9"/>
        <v>4.768015849910294</v>
      </c>
    </row>
  </sheetData>
  <mergeCells count="3">
    <mergeCell ref="F2:I2"/>
    <mergeCell ref="F3:G3"/>
    <mergeCell ref="H3:I3"/>
  </mergeCells>
  <hyperlinks>
    <hyperlink ref="A31" r:id="rId1" display="Y@zy+Cassio1980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C8" sqref="C8"/>
    </sheetView>
  </sheetViews>
  <sheetFormatPr defaultColWidth="9.140625" defaultRowHeight="12.75"/>
  <cols>
    <col min="2" max="2" width="12.7109375" style="0" bestFit="1" customWidth="1"/>
    <col min="3" max="3" width="12.00390625" style="0" bestFit="1" customWidth="1"/>
  </cols>
  <sheetData>
    <row r="3" spans="1:3" ht="12.75">
      <c r="A3" s="21" t="s">
        <v>88</v>
      </c>
      <c r="B3" s="21" t="s">
        <v>98</v>
      </c>
      <c r="C3" s="22" t="s">
        <v>99</v>
      </c>
    </row>
    <row r="4" spans="1:3" ht="12.75">
      <c r="A4" s="23" t="s">
        <v>73</v>
      </c>
      <c r="B4" s="23" t="s">
        <v>101</v>
      </c>
      <c r="C4" s="57">
        <v>6.372270143665854</v>
      </c>
    </row>
    <row r="5" spans="1:3" ht="12.75">
      <c r="A5" s="25"/>
      <c r="B5" s="26" t="s">
        <v>121</v>
      </c>
      <c r="C5" s="27">
        <v>16</v>
      </c>
    </row>
    <row r="6" spans="1:3" ht="12.75">
      <c r="A6" s="23" t="s">
        <v>53</v>
      </c>
      <c r="B6" s="23" t="s">
        <v>101</v>
      </c>
      <c r="C6" s="57">
        <v>4.859581561740626</v>
      </c>
    </row>
    <row r="7" spans="1:3" ht="12.75">
      <c r="A7" s="25"/>
      <c r="B7" s="26" t="s">
        <v>121</v>
      </c>
      <c r="C7" s="27">
        <v>69</v>
      </c>
    </row>
    <row r="8" spans="1:3" ht="12.75">
      <c r="A8" s="23" t="s">
        <v>52</v>
      </c>
      <c r="B8" s="23" t="s">
        <v>101</v>
      </c>
      <c r="C8" s="57">
        <v>8.146556451370842</v>
      </c>
    </row>
    <row r="9" spans="1:3" ht="12.75">
      <c r="A9" s="25"/>
      <c r="B9" s="26" t="s">
        <v>121</v>
      </c>
      <c r="C9" s="27">
        <v>49</v>
      </c>
    </row>
    <row r="10" spans="1:3" ht="12.75">
      <c r="A10" s="23" t="s">
        <v>123</v>
      </c>
      <c r="B10" s="28"/>
      <c r="C10" s="24">
        <v>6.24215459832782</v>
      </c>
    </row>
    <row r="11" spans="1:3" ht="12.75">
      <c r="A11" s="29" t="s">
        <v>122</v>
      </c>
      <c r="B11" s="30"/>
      <c r="C11" s="31">
        <v>134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A3" sqref="A3"/>
    </sheetView>
  </sheetViews>
  <sheetFormatPr defaultColWidth="9.140625" defaultRowHeight="12.75"/>
  <cols>
    <col min="2" max="2" width="9.8515625" style="0" bestFit="1" customWidth="1"/>
    <col min="3" max="3" width="12.00390625" style="0" customWidth="1"/>
    <col min="4" max="4" width="12.00390625" style="0" bestFit="1" customWidth="1"/>
  </cols>
  <sheetData>
    <row r="3" spans="1:3" ht="12.75">
      <c r="A3" s="21" t="s">
        <v>100</v>
      </c>
      <c r="B3" s="28"/>
      <c r="C3" s="22"/>
    </row>
    <row r="4" spans="1:3" ht="12.75">
      <c r="A4" s="21" t="s">
        <v>88</v>
      </c>
      <c r="B4" s="21" t="s">
        <v>89</v>
      </c>
      <c r="C4" s="22" t="s">
        <v>99</v>
      </c>
    </row>
    <row r="5" spans="1:3" ht="12.75">
      <c r="A5" s="23" t="s">
        <v>73</v>
      </c>
      <c r="B5" s="23" t="s">
        <v>70</v>
      </c>
      <c r="C5" s="57">
        <v>3.9600754540113567</v>
      </c>
    </row>
    <row r="6" spans="1:3" ht="12.75">
      <c r="A6" s="25"/>
      <c r="B6" s="26" t="s">
        <v>57</v>
      </c>
      <c r="C6" s="58">
        <v>2.6867266132910075</v>
      </c>
    </row>
    <row r="7" spans="1:3" ht="12.75">
      <c r="A7" s="25"/>
      <c r="B7" s="26" t="s">
        <v>64</v>
      </c>
      <c r="C7" s="58">
        <v>2.0780990422270214</v>
      </c>
    </row>
    <row r="8" spans="1:3" ht="12.75">
      <c r="A8" s="23" t="s">
        <v>124</v>
      </c>
      <c r="B8" s="28"/>
      <c r="C8" s="57">
        <v>3.3290104035104195</v>
      </c>
    </row>
    <row r="9" spans="1:3" ht="12.75">
      <c r="A9" s="23" t="s">
        <v>53</v>
      </c>
      <c r="B9" s="23" t="s">
        <v>61</v>
      </c>
      <c r="C9" s="57">
        <v>2.198476276868413</v>
      </c>
    </row>
    <row r="10" spans="1:3" ht="12.75">
      <c r="A10" s="25"/>
      <c r="B10" s="26" t="s">
        <v>60</v>
      </c>
      <c r="C10" s="58">
        <v>3.2854699322487324</v>
      </c>
    </row>
    <row r="11" spans="1:3" ht="12.75">
      <c r="A11" s="25"/>
      <c r="B11" s="26" t="s">
        <v>25</v>
      </c>
      <c r="C11" s="58">
        <v>3.357744309056949</v>
      </c>
    </row>
    <row r="12" spans="1:3" ht="12.75">
      <c r="A12" s="25"/>
      <c r="B12" s="26" t="s">
        <v>47</v>
      </c>
      <c r="C12" s="58">
        <v>1.9343697426471802</v>
      </c>
    </row>
    <row r="13" spans="1:3" ht="12.75">
      <c r="A13" s="25"/>
      <c r="B13" s="26" t="s">
        <v>55</v>
      </c>
      <c r="C13" s="58">
        <v>2.1026444526480534</v>
      </c>
    </row>
    <row r="14" spans="1:3" ht="12.75">
      <c r="A14" s="23" t="s">
        <v>116</v>
      </c>
      <c r="B14" s="28"/>
      <c r="C14" s="57">
        <v>2.2069961050629168</v>
      </c>
    </row>
    <row r="15" spans="1:3" ht="12.75">
      <c r="A15" s="23" t="s">
        <v>52</v>
      </c>
      <c r="B15" s="23" t="s">
        <v>35</v>
      </c>
      <c r="C15" s="57">
        <v>5.2072015502065465</v>
      </c>
    </row>
    <row r="16" spans="1:3" ht="12.75">
      <c r="A16" s="25"/>
      <c r="B16" s="26" t="s">
        <v>58</v>
      </c>
      <c r="C16" s="58">
        <v>6.386767746721947</v>
      </c>
    </row>
    <row r="17" spans="1:3" ht="12.75">
      <c r="A17" s="25"/>
      <c r="B17" s="26" t="s">
        <v>56</v>
      </c>
      <c r="C17" s="58">
        <v>5.268011394717381</v>
      </c>
    </row>
    <row r="18" spans="1:3" ht="12.75">
      <c r="A18" s="25"/>
      <c r="B18" s="26" t="s">
        <v>69</v>
      </c>
      <c r="C18" s="58">
        <v>4.781068733111021</v>
      </c>
    </row>
    <row r="19" spans="1:3" ht="12.75">
      <c r="A19" s="25"/>
      <c r="B19" s="26" t="s">
        <v>59</v>
      </c>
      <c r="C19" s="58">
        <v>3.38314402311523</v>
      </c>
    </row>
    <row r="20" spans="1:3" ht="12.75">
      <c r="A20" s="25"/>
      <c r="B20" s="26" t="s">
        <v>41</v>
      </c>
      <c r="C20" s="58">
        <v>8.911095213614809</v>
      </c>
    </row>
    <row r="21" spans="1:3" ht="12.75">
      <c r="A21" s="23" t="s">
        <v>117</v>
      </c>
      <c r="B21" s="28"/>
      <c r="C21" s="57">
        <v>5.517698343455687</v>
      </c>
    </row>
    <row r="22" spans="1:3" ht="12.75">
      <c r="A22" s="29" t="s">
        <v>106</v>
      </c>
      <c r="B22" s="30"/>
      <c r="C22" s="59">
        <v>3.634358897181669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7">
      <selection activeCell="A3" sqref="A3"/>
    </sheetView>
  </sheetViews>
  <sheetFormatPr defaultColWidth="9.140625" defaultRowHeight="12.75"/>
  <cols>
    <col min="2" max="2" width="9.8515625" style="0" bestFit="1" customWidth="1"/>
    <col min="3" max="3" width="12.00390625" style="0" customWidth="1"/>
    <col min="4" max="4" width="12.00390625" style="0" bestFit="1" customWidth="1"/>
  </cols>
  <sheetData>
    <row r="3" spans="1:3" ht="12.75">
      <c r="A3" s="21" t="s">
        <v>101</v>
      </c>
      <c r="B3" s="28"/>
      <c r="C3" s="22"/>
    </row>
    <row r="4" spans="1:3" ht="12.75">
      <c r="A4" s="21" t="s">
        <v>88</v>
      </c>
      <c r="B4" s="21" t="s">
        <v>89</v>
      </c>
      <c r="C4" s="22" t="s">
        <v>99</v>
      </c>
    </row>
    <row r="5" spans="1:3" ht="12.75">
      <c r="A5" s="23" t="s">
        <v>73</v>
      </c>
      <c r="B5" s="23" t="s">
        <v>70</v>
      </c>
      <c r="C5" s="24">
        <v>9.255640291329412</v>
      </c>
    </row>
    <row r="6" spans="1:3" ht="12.75">
      <c r="A6" s="25"/>
      <c r="B6" s="26" t="s">
        <v>57</v>
      </c>
      <c r="C6" s="27">
        <v>8.381981758200538</v>
      </c>
    </row>
    <row r="7" spans="1:3" ht="12.75">
      <c r="A7" s="25"/>
      <c r="B7" s="26" t="s">
        <v>64</v>
      </c>
      <c r="C7" s="27">
        <v>2.0197289483144956</v>
      </c>
    </row>
    <row r="8" spans="1:3" ht="12.75">
      <c r="A8" s="23" t="s">
        <v>124</v>
      </c>
      <c r="B8" s="28"/>
      <c r="C8" s="24">
        <v>7.228247822293464</v>
      </c>
    </row>
    <row r="9" spans="1:3" ht="12.75">
      <c r="A9" s="23" t="s">
        <v>53</v>
      </c>
      <c r="B9" s="23" t="s">
        <v>61</v>
      </c>
      <c r="C9" s="24">
        <v>5.1979530462423655</v>
      </c>
    </row>
    <row r="10" spans="1:3" ht="12.75">
      <c r="A10" s="25"/>
      <c r="B10" s="26" t="s">
        <v>60</v>
      </c>
      <c r="C10" s="27">
        <v>4.787307067597656</v>
      </c>
    </row>
    <row r="11" spans="1:3" ht="12.75">
      <c r="A11" s="25"/>
      <c r="B11" s="26" t="s">
        <v>25</v>
      </c>
      <c r="C11" s="27">
        <v>3.3111483560997055</v>
      </c>
    </row>
    <row r="12" spans="1:3" ht="12.75">
      <c r="A12" s="25"/>
      <c r="B12" s="26" t="s">
        <v>47</v>
      </c>
      <c r="C12" s="27">
        <v>5.478673962243662</v>
      </c>
    </row>
    <row r="13" spans="1:3" ht="12.75">
      <c r="A13" s="25"/>
      <c r="B13" s="26" t="s">
        <v>55</v>
      </c>
      <c r="C13" s="27">
        <v>1.5622372809343024</v>
      </c>
    </row>
    <row r="14" spans="1:3" ht="12.75">
      <c r="A14" s="23" t="s">
        <v>116</v>
      </c>
      <c r="B14" s="28"/>
      <c r="C14" s="24">
        <v>4.821625262784401</v>
      </c>
    </row>
    <row r="15" spans="1:3" ht="12.75">
      <c r="A15" s="23" t="s">
        <v>52</v>
      </c>
      <c r="B15" s="23" t="s">
        <v>35</v>
      </c>
      <c r="C15" s="24">
        <v>8.940817448097727</v>
      </c>
    </row>
    <row r="16" spans="1:3" ht="12.75">
      <c r="A16" s="25"/>
      <c r="B16" s="26" t="s">
        <v>58</v>
      </c>
      <c r="C16" s="27">
        <v>10.974566766814982</v>
      </c>
    </row>
    <row r="17" spans="1:3" ht="12.75">
      <c r="A17" s="25"/>
      <c r="B17" s="26" t="s">
        <v>56</v>
      </c>
      <c r="C17" s="27">
        <v>4.253256301311077</v>
      </c>
    </row>
    <row r="18" spans="1:3" ht="12.75">
      <c r="A18" s="25"/>
      <c r="B18" s="26" t="s">
        <v>69</v>
      </c>
      <c r="C18" s="27">
        <v>14.508233755154771</v>
      </c>
    </row>
    <row r="19" spans="1:3" ht="12.75">
      <c r="A19" s="25"/>
      <c r="B19" s="26" t="s">
        <v>59</v>
      </c>
      <c r="C19" s="27">
        <v>7.021332417094346</v>
      </c>
    </row>
    <row r="20" spans="1:3" ht="12.75">
      <c r="A20" s="25"/>
      <c r="B20" s="26" t="s">
        <v>41</v>
      </c>
      <c r="C20" s="27">
        <v>7.9113913489569825</v>
      </c>
    </row>
    <row r="21" spans="1:3" ht="12.75">
      <c r="A21" s="23" t="s">
        <v>117</v>
      </c>
      <c r="B21" s="28"/>
      <c r="C21" s="24">
        <v>8.025802418520863</v>
      </c>
    </row>
    <row r="22" spans="1:3" ht="12.75">
      <c r="A22" s="29" t="s">
        <v>106</v>
      </c>
      <c r="B22" s="30"/>
      <c r="C22" s="31">
        <v>6.269010722733778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E4" sqref="E4"/>
    </sheetView>
  </sheetViews>
  <sheetFormatPr defaultColWidth="9.140625" defaultRowHeight="12.75"/>
  <cols>
    <col min="2" max="2" width="12.421875" style="0" bestFit="1" customWidth="1"/>
    <col min="3" max="3" width="5.00390625" style="19" customWidth="1"/>
  </cols>
  <sheetData>
    <row r="3" spans="1:3" ht="12.75">
      <c r="A3" s="21" t="s">
        <v>88</v>
      </c>
      <c r="B3" s="21" t="s">
        <v>98</v>
      </c>
      <c r="C3" s="22" t="s">
        <v>99</v>
      </c>
    </row>
    <row r="4" spans="1:3" ht="12.75">
      <c r="A4" s="23" t="s">
        <v>52</v>
      </c>
      <c r="B4" s="23" t="s">
        <v>107</v>
      </c>
      <c r="C4" s="57">
        <v>2.3288900389554064</v>
      </c>
    </row>
    <row r="5" spans="1:3" ht="12.75">
      <c r="A5" s="25"/>
      <c r="B5" s="26" t="s">
        <v>108</v>
      </c>
      <c r="C5" s="58">
        <v>4.391825997605461</v>
      </c>
    </row>
    <row r="6" spans="1:3" ht="12.75">
      <c r="A6" s="25"/>
      <c r="B6" s="26" t="s">
        <v>109</v>
      </c>
      <c r="C6" s="58">
        <v>4.531071864901059</v>
      </c>
    </row>
    <row r="7" spans="1:3" ht="12.75">
      <c r="A7" s="25"/>
      <c r="B7" s="26" t="s">
        <v>110</v>
      </c>
      <c r="C7" s="58">
        <v>4.408942674861713</v>
      </c>
    </row>
    <row r="8" spans="1:3" ht="12.75">
      <c r="A8" s="23" t="s">
        <v>111</v>
      </c>
      <c r="B8" s="28"/>
      <c r="C8" s="57">
        <v>2.3288900389554064</v>
      </c>
    </row>
    <row r="9" spans="1:3" ht="12.75">
      <c r="A9" s="23" t="s">
        <v>112</v>
      </c>
      <c r="B9" s="28"/>
      <c r="C9" s="57">
        <v>4.391825997605461</v>
      </c>
    </row>
    <row r="10" spans="1:3" ht="12.75">
      <c r="A10" s="23" t="s">
        <v>113</v>
      </c>
      <c r="B10" s="28"/>
      <c r="C10" s="57">
        <v>4.531071864901059</v>
      </c>
    </row>
    <row r="11" spans="1:3" ht="12.75">
      <c r="A11" s="29" t="s">
        <v>114</v>
      </c>
      <c r="B11" s="30"/>
      <c r="C11" s="59">
        <v>4.408942674861713</v>
      </c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4"/>
  <sheetViews>
    <sheetView workbookViewId="0" topLeftCell="A1">
      <selection activeCell="G8" sqref="G8"/>
    </sheetView>
  </sheetViews>
  <sheetFormatPr defaultColWidth="9.140625" defaultRowHeight="12.75"/>
  <cols>
    <col min="1" max="1" width="11.421875" style="0" bestFit="1" customWidth="1"/>
    <col min="2" max="2" width="11.140625" style="0" bestFit="1" customWidth="1"/>
    <col min="3" max="4" width="5.00390625" style="0" bestFit="1" customWidth="1"/>
  </cols>
  <sheetData>
    <row r="3" spans="1:3" ht="12.75">
      <c r="A3" s="21" t="s">
        <v>101</v>
      </c>
      <c r="B3" s="28"/>
      <c r="C3" s="22"/>
    </row>
    <row r="4" spans="1:3" ht="12.75">
      <c r="A4" s="21" t="s">
        <v>88</v>
      </c>
      <c r="B4" s="21" t="s">
        <v>89</v>
      </c>
      <c r="C4" s="22" t="s">
        <v>99</v>
      </c>
    </row>
    <row r="5" spans="1:3" ht="12.75">
      <c r="A5" s="23" t="s">
        <v>53</v>
      </c>
      <c r="B5" s="23" t="s">
        <v>61</v>
      </c>
      <c r="C5" s="57">
        <v>5.1979530462423655</v>
      </c>
    </row>
    <row r="6" spans="1:3" ht="12.75">
      <c r="A6" s="25"/>
      <c r="B6" s="26" t="s">
        <v>67</v>
      </c>
      <c r="C6" s="58">
        <v>7.404885936260102</v>
      </c>
    </row>
    <row r="7" spans="1:3" ht="12.75">
      <c r="A7" s="25"/>
      <c r="B7" s="26" t="s">
        <v>60</v>
      </c>
      <c r="C7" s="58">
        <v>4.787307067597656</v>
      </c>
    </row>
    <row r="8" spans="1:3" ht="12.75">
      <c r="A8" s="25"/>
      <c r="B8" s="26" t="s">
        <v>25</v>
      </c>
      <c r="C8" s="58">
        <v>3.3111483560997055</v>
      </c>
    </row>
    <row r="9" spans="1:3" ht="12.75">
      <c r="A9" s="25"/>
      <c r="B9" s="26" t="s">
        <v>19</v>
      </c>
      <c r="C9" s="58">
        <v>8.257905381769001</v>
      </c>
    </row>
    <row r="10" spans="1:3" ht="12.75">
      <c r="A10" s="25"/>
      <c r="B10" s="26" t="s">
        <v>68</v>
      </c>
      <c r="C10" s="58">
        <v>1.661142175759853</v>
      </c>
    </row>
    <row r="11" spans="1:3" ht="12.75">
      <c r="A11" s="25"/>
      <c r="B11" s="26" t="s">
        <v>71</v>
      </c>
      <c r="C11" s="58">
        <v>4.581552185328018</v>
      </c>
    </row>
    <row r="12" spans="1:3" ht="12.75">
      <c r="A12" s="25"/>
      <c r="B12" s="26" t="s">
        <v>47</v>
      </c>
      <c r="C12" s="58">
        <v>5.478673962243664</v>
      </c>
    </row>
    <row r="13" spans="1:3" ht="12.75">
      <c r="A13" s="25"/>
      <c r="B13" s="26" t="s">
        <v>55</v>
      </c>
      <c r="C13" s="58">
        <v>1.5622372809343024</v>
      </c>
    </row>
    <row r="14" spans="1:3" ht="12.75">
      <c r="A14" s="23" t="s">
        <v>116</v>
      </c>
      <c r="B14" s="28"/>
      <c r="C14" s="57">
        <v>4.8595815617406215</v>
      </c>
    </row>
    <row r="15" spans="1:3" ht="12.75">
      <c r="A15" s="23" t="s">
        <v>52</v>
      </c>
      <c r="B15" s="23" t="s">
        <v>51</v>
      </c>
      <c r="C15" s="57">
        <v>20.056831546117177</v>
      </c>
    </row>
    <row r="16" spans="1:3" ht="12.75">
      <c r="A16" s="25"/>
      <c r="B16" s="26" t="s">
        <v>35</v>
      </c>
      <c r="C16" s="58">
        <v>8.940817448097727</v>
      </c>
    </row>
    <row r="17" spans="1:3" ht="12.75">
      <c r="A17" s="25"/>
      <c r="B17" s="26" t="s">
        <v>58</v>
      </c>
      <c r="C17" s="58">
        <v>10.974566766814982</v>
      </c>
    </row>
    <row r="18" spans="1:3" ht="12.75">
      <c r="A18" s="25"/>
      <c r="B18" s="26" t="s">
        <v>56</v>
      </c>
      <c r="C18" s="58">
        <v>4.253256301311077</v>
      </c>
    </row>
    <row r="19" spans="1:3" ht="12.75">
      <c r="A19" s="25"/>
      <c r="B19" s="26" t="s">
        <v>19</v>
      </c>
      <c r="C19" s="58">
        <v>1.9117209005735372</v>
      </c>
    </row>
    <row r="20" spans="1:3" ht="12.75">
      <c r="A20" s="25"/>
      <c r="B20" s="26" t="s">
        <v>69</v>
      </c>
      <c r="C20" s="58">
        <v>14.508233755154775</v>
      </c>
    </row>
    <row r="21" spans="1:3" ht="12.75">
      <c r="A21" s="25"/>
      <c r="B21" s="26" t="s">
        <v>59</v>
      </c>
      <c r="C21" s="58">
        <v>7.021332417094346</v>
      </c>
    </row>
    <row r="22" spans="1:3" ht="12.75">
      <c r="A22" s="25"/>
      <c r="B22" s="26" t="s">
        <v>41</v>
      </c>
      <c r="C22" s="58">
        <v>7.9113913489569825</v>
      </c>
    </row>
    <row r="23" spans="1:3" ht="12.75">
      <c r="A23" s="23" t="s">
        <v>117</v>
      </c>
      <c r="B23" s="28"/>
      <c r="C23" s="57">
        <v>8.146556451370842</v>
      </c>
    </row>
    <row r="24" spans="1:3" ht="12.75">
      <c r="A24" s="29" t="s">
        <v>106</v>
      </c>
      <c r="B24" s="30"/>
      <c r="C24" s="59">
        <v>6.2245118125192755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D19" sqref="D19"/>
    </sheetView>
  </sheetViews>
  <sheetFormatPr defaultColWidth="9.140625" defaultRowHeight="12.75"/>
  <cols>
    <col min="1" max="1" width="11.00390625" style="0" bestFit="1" customWidth="1"/>
    <col min="2" max="17" width="6.28125" style="0" bestFit="1" customWidth="1"/>
    <col min="18" max="18" width="9.57421875" style="0" bestFit="1" customWidth="1"/>
    <col min="19" max="20" width="7.421875" style="0" bestFit="1" customWidth="1"/>
    <col min="21" max="21" width="9.57421875" style="0" bestFit="1" customWidth="1"/>
  </cols>
  <sheetData>
    <row r="1" spans="1:2" ht="12.75">
      <c r="A1" s="60" t="s">
        <v>88</v>
      </c>
      <c r="B1" s="61" t="s">
        <v>52</v>
      </c>
    </row>
    <row r="3" spans="1:18" ht="12.75">
      <c r="A3" s="21" t="s">
        <v>115</v>
      </c>
      <c r="B3" s="21" t="s">
        <v>93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/>
    </row>
    <row r="4" spans="1:18" ht="12.75">
      <c r="A4" s="21" t="s">
        <v>92</v>
      </c>
      <c r="B4" s="23">
        <v>561</v>
      </c>
      <c r="C4" s="33">
        <v>564</v>
      </c>
      <c r="D4" s="33">
        <v>566</v>
      </c>
      <c r="E4" s="33">
        <v>567</v>
      </c>
      <c r="F4" s="33">
        <v>568</v>
      </c>
      <c r="G4" s="33">
        <v>569</v>
      </c>
      <c r="H4" s="33">
        <v>570</v>
      </c>
      <c r="I4" s="33">
        <v>571</v>
      </c>
      <c r="J4" s="33">
        <v>572</v>
      </c>
      <c r="K4" s="33">
        <v>573</v>
      </c>
      <c r="L4" s="33">
        <v>575</v>
      </c>
      <c r="M4" s="33">
        <v>576</v>
      </c>
      <c r="N4" s="33">
        <v>581</v>
      </c>
      <c r="O4" s="33">
        <v>582</v>
      </c>
      <c r="P4" s="33">
        <v>583</v>
      </c>
      <c r="Q4" s="33">
        <v>584</v>
      </c>
      <c r="R4" s="22" t="s">
        <v>106</v>
      </c>
    </row>
    <row r="5" spans="1:18" ht="12.75">
      <c r="A5" s="23">
        <v>481</v>
      </c>
      <c r="B5" s="34"/>
      <c r="C5" s="35"/>
      <c r="D5" s="35"/>
      <c r="E5" s="35">
        <v>3</v>
      </c>
      <c r="F5" s="35">
        <v>2</v>
      </c>
      <c r="G5" s="35">
        <v>1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24">
        <v>6</v>
      </c>
    </row>
    <row r="6" spans="1:18" ht="12.75">
      <c r="A6" s="26">
        <v>480</v>
      </c>
      <c r="B6" s="36"/>
      <c r="C6" s="37"/>
      <c r="D6" s="37"/>
      <c r="E6" s="37"/>
      <c r="F6" s="37">
        <v>2</v>
      </c>
      <c r="G6" s="37"/>
      <c r="H6" s="37"/>
      <c r="I6" s="37"/>
      <c r="J6" s="37"/>
      <c r="K6" s="37">
        <v>1</v>
      </c>
      <c r="L6" s="37"/>
      <c r="M6" s="37"/>
      <c r="N6" s="37">
        <v>2</v>
      </c>
      <c r="O6" s="37"/>
      <c r="P6" s="37"/>
      <c r="Q6" s="37"/>
      <c r="R6" s="27">
        <v>5</v>
      </c>
    </row>
    <row r="7" spans="1:18" ht="12.75">
      <c r="A7" s="26">
        <v>479</v>
      </c>
      <c r="B7" s="36"/>
      <c r="C7" s="37"/>
      <c r="D7" s="37"/>
      <c r="E7" s="37"/>
      <c r="F7" s="37"/>
      <c r="G7" s="37"/>
      <c r="H7" s="37"/>
      <c r="I7" s="37"/>
      <c r="J7" s="37">
        <v>1</v>
      </c>
      <c r="K7" s="37">
        <v>4</v>
      </c>
      <c r="L7" s="37">
        <v>1</v>
      </c>
      <c r="M7" s="37">
        <v>1</v>
      </c>
      <c r="N7" s="37"/>
      <c r="O7" s="37"/>
      <c r="P7" s="37"/>
      <c r="Q7" s="37"/>
      <c r="R7" s="27">
        <v>7</v>
      </c>
    </row>
    <row r="8" spans="1:18" ht="12.75">
      <c r="A8" s="26">
        <v>478</v>
      </c>
      <c r="B8" s="36"/>
      <c r="C8" s="37">
        <v>1</v>
      </c>
      <c r="D8" s="37">
        <v>1</v>
      </c>
      <c r="E8" s="37"/>
      <c r="F8" s="37">
        <v>1</v>
      </c>
      <c r="G8" s="37"/>
      <c r="H8" s="37">
        <v>1</v>
      </c>
      <c r="I8" s="37"/>
      <c r="J8" s="37"/>
      <c r="K8" s="37"/>
      <c r="L8" s="37"/>
      <c r="M8" s="37"/>
      <c r="N8" s="37"/>
      <c r="O8" s="37"/>
      <c r="P8" s="37">
        <v>1</v>
      </c>
      <c r="Q8" s="37"/>
      <c r="R8" s="27">
        <v>5</v>
      </c>
    </row>
    <row r="9" spans="1:18" ht="12.75">
      <c r="A9" s="26">
        <v>477</v>
      </c>
      <c r="B9" s="36"/>
      <c r="C9" s="37"/>
      <c r="D9" s="37">
        <v>1</v>
      </c>
      <c r="E9" s="37"/>
      <c r="F9" s="37">
        <v>4</v>
      </c>
      <c r="G9" s="37"/>
      <c r="H9" s="37"/>
      <c r="I9" s="37"/>
      <c r="J9" s="37"/>
      <c r="K9" s="37">
        <v>3</v>
      </c>
      <c r="L9" s="37"/>
      <c r="M9" s="37"/>
      <c r="N9" s="37"/>
      <c r="O9" s="37"/>
      <c r="P9" s="37"/>
      <c r="Q9" s="37">
        <v>1</v>
      </c>
      <c r="R9" s="27">
        <v>9</v>
      </c>
    </row>
    <row r="10" spans="1:18" ht="12.75">
      <c r="A10" s="26">
        <v>476</v>
      </c>
      <c r="B10" s="36">
        <v>1</v>
      </c>
      <c r="C10" s="37"/>
      <c r="D10" s="37"/>
      <c r="E10" s="37"/>
      <c r="F10" s="37"/>
      <c r="G10" s="37"/>
      <c r="H10" s="37">
        <v>2</v>
      </c>
      <c r="I10" s="37">
        <v>3</v>
      </c>
      <c r="J10" s="37">
        <v>5</v>
      </c>
      <c r="K10" s="37">
        <v>1</v>
      </c>
      <c r="L10" s="37">
        <v>1</v>
      </c>
      <c r="M10" s="37"/>
      <c r="N10" s="37"/>
      <c r="O10" s="37">
        <v>1</v>
      </c>
      <c r="P10" s="37"/>
      <c r="Q10" s="37"/>
      <c r="R10" s="27">
        <v>14</v>
      </c>
    </row>
    <row r="11" spans="1:18" ht="12.75">
      <c r="A11" s="26">
        <v>475</v>
      </c>
      <c r="B11" s="36"/>
      <c r="C11" s="37"/>
      <c r="D11" s="37"/>
      <c r="E11" s="37">
        <v>1</v>
      </c>
      <c r="F11" s="37"/>
      <c r="G11" s="37"/>
      <c r="H11" s="37"/>
      <c r="I11" s="37"/>
      <c r="J11" s="37">
        <v>1</v>
      </c>
      <c r="K11" s="37">
        <v>2</v>
      </c>
      <c r="L11" s="37"/>
      <c r="M11" s="37"/>
      <c r="N11" s="37"/>
      <c r="O11" s="37"/>
      <c r="P11" s="37"/>
      <c r="Q11" s="37"/>
      <c r="R11" s="27">
        <v>4</v>
      </c>
    </row>
    <row r="12" spans="1:18" ht="12.75">
      <c r="A12" s="26">
        <v>474</v>
      </c>
      <c r="B12" s="36"/>
      <c r="C12" s="37"/>
      <c r="D12" s="37"/>
      <c r="E12" s="37"/>
      <c r="F12" s="37"/>
      <c r="G12" s="37"/>
      <c r="H12" s="37"/>
      <c r="I12" s="37">
        <v>5</v>
      </c>
      <c r="J12" s="37"/>
      <c r="K12" s="37">
        <v>1</v>
      </c>
      <c r="L12" s="37"/>
      <c r="M12" s="37"/>
      <c r="N12" s="37"/>
      <c r="O12" s="37"/>
      <c r="P12" s="37"/>
      <c r="Q12" s="37"/>
      <c r="R12" s="27">
        <v>6</v>
      </c>
    </row>
    <row r="13" spans="1:18" ht="12.75">
      <c r="A13" s="26">
        <v>473</v>
      </c>
      <c r="B13" s="36"/>
      <c r="C13" s="37"/>
      <c r="D13" s="37"/>
      <c r="E13" s="37"/>
      <c r="F13" s="37">
        <v>1</v>
      </c>
      <c r="G13" s="37"/>
      <c r="H13" s="37"/>
      <c r="I13" s="37"/>
      <c r="J13" s="37"/>
      <c r="K13" s="37"/>
      <c r="L13" s="37"/>
      <c r="M13" s="37">
        <v>1</v>
      </c>
      <c r="N13" s="37"/>
      <c r="O13" s="37"/>
      <c r="P13" s="37"/>
      <c r="Q13" s="37"/>
      <c r="R13" s="27">
        <v>2</v>
      </c>
    </row>
    <row r="14" spans="1:18" ht="12.75">
      <c r="A14" s="26">
        <v>472</v>
      </c>
      <c r="B14" s="36"/>
      <c r="C14" s="37"/>
      <c r="D14" s="37"/>
      <c r="E14" s="37"/>
      <c r="F14" s="37"/>
      <c r="G14" s="37"/>
      <c r="H14" s="37"/>
      <c r="I14" s="37"/>
      <c r="J14" s="37">
        <v>1</v>
      </c>
      <c r="K14" s="37"/>
      <c r="L14" s="37"/>
      <c r="M14" s="37"/>
      <c r="N14" s="37"/>
      <c r="O14" s="37"/>
      <c r="P14" s="37"/>
      <c r="Q14" s="37"/>
      <c r="R14" s="27">
        <v>1</v>
      </c>
    </row>
    <row r="15" spans="1:18" ht="12.75">
      <c r="A15" s="29" t="s">
        <v>106</v>
      </c>
      <c r="B15" s="38">
        <v>1</v>
      </c>
      <c r="C15" s="39">
        <v>1</v>
      </c>
      <c r="D15" s="39">
        <v>2</v>
      </c>
      <c r="E15" s="39">
        <v>4</v>
      </c>
      <c r="F15" s="39">
        <v>10</v>
      </c>
      <c r="G15" s="39">
        <v>1</v>
      </c>
      <c r="H15" s="39">
        <v>3</v>
      </c>
      <c r="I15" s="39">
        <v>8</v>
      </c>
      <c r="J15" s="39">
        <v>8</v>
      </c>
      <c r="K15" s="39">
        <v>12</v>
      </c>
      <c r="L15" s="39">
        <v>2</v>
      </c>
      <c r="M15" s="39">
        <v>2</v>
      </c>
      <c r="N15" s="39">
        <v>2</v>
      </c>
      <c r="O15" s="39">
        <v>1</v>
      </c>
      <c r="P15" s="39">
        <v>1</v>
      </c>
      <c r="Q15" s="39">
        <v>1</v>
      </c>
      <c r="R15" s="31">
        <v>59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U25" sqref="A4:U25"/>
    </sheetView>
  </sheetViews>
  <sheetFormatPr defaultColWidth="9.140625" defaultRowHeight="12.75"/>
  <cols>
    <col min="1" max="1" width="10.7109375" style="0" bestFit="1" customWidth="1"/>
    <col min="2" max="20" width="7.421875" style="0" bestFit="1" customWidth="1"/>
    <col min="21" max="21" width="9.57421875" style="0" bestFit="1" customWidth="1"/>
  </cols>
  <sheetData>
    <row r="1" spans="1:2" ht="12.75">
      <c r="A1" s="60" t="s">
        <v>88</v>
      </c>
      <c r="B1" s="61" t="s">
        <v>119</v>
      </c>
    </row>
    <row r="3" spans="1:21" ht="12.75">
      <c r="A3" s="21" t="s">
        <v>120</v>
      </c>
      <c r="B3" s="21" t="s">
        <v>95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2"/>
    </row>
    <row r="4" spans="1:21" ht="12.75">
      <c r="A4" s="21" t="s">
        <v>94</v>
      </c>
      <c r="B4" s="23">
        <v>482</v>
      </c>
      <c r="C4" s="33">
        <v>483</v>
      </c>
      <c r="D4" s="33">
        <v>484</v>
      </c>
      <c r="E4" s="33">
        <v>485</v>
      </c>
      <c r="F4" s="33">
        <v>486</v>
      </c>
      <c r="G4" s="33">
        <v>487</v>
      </c>
      <c r="H4" s="33">
        <v>488</v>
      </c>
      <c r="I4" s="33">
        <v>489</v>
      </c>
      <c r="J4" s="33">
        <v>490</v>
      </c>
      <c r="K4" s="33">
        <v>491</v>
      </c>
      <c r="L4" s="33">
        <v>492</v>
      </c>
      <c r="M4" s="33">
        <v>493</v>
      </c>
      <c r="N4" s="33">
        <v>494</v>
      </c>
      <c r="O4" s="33">
        <v>495</v>
      </c>
      <c r="P4" s="33">
        <v>496</v>
      </c>
      <c r="Q4" s="33">
        <v>497</v>
      </c>
      <c r="R4" s="33">
        <v>499</v>
      </c>
      <c r="S4" s="33">
        <v>503</v>
      </c>
      <c r="T4" s="33" t="s">
        <v>105</v>
      </c>
      <c r="U4" s="22" t="s">
        <v>106</v>
      </c>
    </row>
    <row r="5" spans="1:21" ht="12.75">
      <c r="A5" s="23" t="s">
        <v>105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24"/>
    </row>
    <row r="6" spans="1:21" ht="12.75">
      <c r="A6" s="26">
        <v>504</v>
      </c>
      <c r="B6" s="36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27">
        <v>1</v>
      </c>
    </row>
    <row r="7" spans="1:21" ht="12.75">
      <c r="A7" s="26">
        <v>498</v>
      </c>
      <c r="B7" s="36"/>
      <c r="C7" s="37"/>
      <c r="D7" s="37">
        <v>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7">
        <v>1</v>
      </c>
    </row>
    <row r="8" spans="1:21" ht="12.75">
      <c r="A8" s="26">
        <v>497</v>
      </c>
      <c r="B8" s="36"/>
      <c r="C8" s="37"/>
      <c r="D8" s="37">
        <v>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27">
        <v>1</v>
      </c>
    </row>
    <row r="9" spans="1:21" ht="12.75">
      <c r="A9" s="26">
        <v>494</v>
      </c>
      <c r="B9" s="36"/>
      <c r="C9" s="37"/>
      <c r="D9" s="37"/>
      <c r="E9" s="37"/>
      <c r="F9" s="37"/>
      <c r="G9" s="37"/>
      <c r="H9" s="37">
        <v>1</v>
      </c>
      <c r="I9" s="37"/>
      <c r="J9" s="37"/>
      <c r="K9" s="37"/>
      <c r="L9" s="37"/>
      <c r="M9" s="37">
        <v>1</v>
      </c>
      <c r="N9" s="37"/>
      <c r="O9" s="37"/>
      <c r="P9" s="37"/>
      <c r="Q9" s="37"/>
      <c r="R9" s="37"/>
      <c r="S9" s="37"/>
      <c r="T9" s="37"/>
      <c r="U9" s="27">
        <v>2</v>
      </c>
    </row>
    <row r="10" spans="1:21" ht="12.75">
      <c r="A10" s="26">
        <v>493</v>
      </c>
      <c r="B10" s="36"/>
      <c r="C10" s="37">
        <v>1</v>
      </c>
      <c r="D10" s="37"/>
      <c r="E10" s="37"/>
      <c r="F10" s="37"/>
      <c r="G10" s="37"/>
      <c r="H10" s="37">
        <v>1</v>
      </c>
      <c r="I10" s="37"/>
      <c r="J10" s="37"/>
      <c r="K10" s="37">
        <v>1</v>
      </c>
      <c r="L10" s="37"/>
      <c r="M10" s="37"/>
      <c r="N10" s="37"/>
      <c r="O10" s="37">
        <v>1</v>
      </c>
      <c r="P10" s="37"/>
      <c r="Q10" s="37"/>
      <c r="R10" s="37"/>
      <c r="S10" s="37"/>
      <c r="T10" s="37"/>
      <c r="U10" s="27">
        <v>4</v>
      </c>
    </row>
    <row r="11" spans="1:21" ht="12.75">
      <c r="A11" s="26">
        <v>492</v>
      </c>
      <c r="B11" s="36"/>
      <c r="C11" s="37"/>
      <c r="D11" s="37"/>
      <c r="E11" s="37"/>
      <c r="F11" s="37"/>
      <c r="G11" s="37"/>
      <c r="H11" s="37"/>
      <c r="I11" s="37"/>
      <c r="J11" s="37"/>
      <c r="K11" s="37">
        <v>1</v>
      </c>
      <c r="L11" s="37">
        <v>1</v>
      </c>
      <c r="M11" s="37">
        <v>1</v>
      </c>
      <c r="N11" s="37"/>
      <c r="O11" s="37"/>
      <c r="P11" s="37">
        <v>1</v>
      </c>
      <c r="Q11" s="37"/>
      <c r="R11" s="37"/>
      <c r="S11" s="37"/>
      <c r="T11" s="37"/>
      <c r="U11" s="27">
        <v>4</v>
      </c>
    </row>
    <row r="12" spans="1:21" ht="12.75">
      <c r="A12" s="26">
        <v>491</v>
      </c>
      <c r="B12" s="36"/>
      <c r="C12" s="37">
        <v>1</v>
      </c>
      <c r="D12" s="37"/>
      <c r="E12" s="37">
        <v>1</v>
      </c>
      <c r="F12" s="37"/>
      <c r="G12" s="37"/>
      <c r="H12" s="37"/>
      <c r="I12" s="37">
        <v>1</v>
      </c>
      <c r="J12" s="37">
        <v>1</v>
      </c>
      <c r="K12" s="37"/>
      <c r="L12" s="37"/>
      <c r="M12" s="37"/>
      <c r="N12" s="37">
        <v>5</v>
      </c>
      <c r="O12" s="37">
        <v>2</v>
      </c>
      <c r="P12" s="37">
        <v>1</v>
      </c>
      <c r="Q12" s="37"/>
      <c r="R12" s="37"/>
      <c r="S12" s="37"/>
      <c r="T12" s="37"/>
      <c r="U12" s="27">
        <v>12</v>
      </c>
    </row>
    <row r="13" spans="1:21" ht="12.75">
      <c r="A13" s="26">
        <v>490</v>
      </c>
      <c r="B13" s="36"/>
      <c r="C13" s="37"/>
      <c r="D13" s="37"/>
      <c r="E13" s="37"/>
      <c r="F13" s="37"/>
      <c r="G13" s="37">
        <v>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27">
        <v>2</v>
      </c>
    </row>
    <row r="14" spans="1:21" ht="12.75">
      <c r="A14" s="26">
        <v>489</v>
      </c>
      <c r="B14" s="36"/>
      <c r="C14" s="37">
        <v>1</v>
      </c>
      <c r="D14" s="37"/>
      <c r="E14" s="37"/>
      <c r="F14" s="37"/>
      <c r="G14" s="37"/>
      <c r="H14" s="37"/>
      <c r="I14" s="37"/>
      <c r="J14" s="37"/>
      <c r="K14" s="37"/>
      <c r="L14" s="37">
        <v>1</v>
      </c>
      <c r="M14" s="37"/>
      <c r="N14" s="37"/>
      <c r="O14" s="37"/>
      <c r="P14" s="37"/>
      <c r="Q14" s="37"/>
      <c r="R14" s="37"/>
      <c r="S14" s="37"/>
      <c r="T14" s="37"/>
      <c r="U14" s="27">
        <v>2</v>
      </c>
    </row>
    <row r="15" spans="1:21" ht="12.75">
      <c r="A15" s="26">
        <v>488</v>
      </c>
      <c r="B15" s="36"/>
      <c r="C15" s="37">
        <v>2</v>
      </c>
      <c r="D15" s="37">
        <v>1</v>
      </c>
      <c r="E15" s="37"/>
      <c r="F15" s="37"/>
      <c r="G15" s="37"/>
      <c r="H15" s="37">
        <v>1</v>
      </c>
      <c r="I15" s="37">
        <v>2</v>
      </c>
      <c r="J15" s="37">
        <v>2</v>
      </c>
      <c r="K15" s="37">
        <v>1</v>
      </c>
      <c r="L15" s="37">
        <v>1</v>
      </c>
      <c r="M15" s="37"/>
      <c r="N15" s="37">
        <v>1</v>
      </c>
      <c r="O15" s="37">
        <v>1</v>
      </c>
      <c r="P15" s="37"/>
      <c r="Q15" s="37"/>
      <c r="R15" s="37"/>
      <c r="S15" s="37"/>
      <c r="T15" s="37"/>
      <c r="U15" s="27">
        <v>12</v>
      </c>
    </row>
    <row r="16" spans="1:21" ht="12.75">
      <c r="A16" s="26">
        <v>487</v>
      </c>
      <c r="B16" s="36"/>
      <c r="C16" s="37"/>
      <c r="D16" s="37"/>
      <c r="E16" s="37">
        <v>2</v>
      </c>
      <c r="F16" s="37">
        <v>1</v>
      </c>
      <c r="G16" s="37">
        <v>1</v>
      </c>
      <c r="H16" s="37"/>
      <c r="I16" s="37">
        <v>5</v>
      </c>
      <c r="J16" s="37">
        <v>3</v>
      </c>
      <c r="K16" s="37">
        <v>4</v>
      </c>
      <c r="L16" s="37">
        <v>4</v>
      </c>
      <c r="M16" s="37"/>
      <c r="N16" s="37">
        <v>2</v>
      </c>
      <c r="O16" s="37"/>
      <c r="P16" s="37"/>
      <c r="Q16" s="37"/>
      <c r="R16" s="37"/>
      <c r="S16" s="37"/>
      <c r="T16" s="37"/>
      <c r="U16" s="27">
        <v>22</v>
      </c>
    </row>
    <row r="17" spans="1:21" ht="12.75">
      <c r="A17" s="26">
        <v>486</v>
      </c>
      <c r="B17" s="36"/>
      <c r="C17" s="37"/>
      <c r="D17" s="37">
        <v>1</v>
      </c>
      <c r="E17" s="37"/>
      <c r="F17" s="37"/>
      <c r="G17" s="37">
        <v>1</v>
      </c>
      <c r="H17" s="37"/>
      <c r="I17" s="37">
        <v>6</v>
      </c>
      <c r="J17" s="37">
        <v>4</v>
      </c>
      <c r="K17" s="37">
        <v>5</v>
      </c>
      <c r="L17" s="37">
        <v>1</v>
      </c>
      <c r="M17" s="37">
        <v>1</v>
      </c>
      <c r="N17" s="37"/>
      <c r="O17" s="37">
        <v>4</v>
      </c>
      <c r="P17" s="37">
        <v>4</v>
      </c>
      <c r="Q17" s="37"/>
      <c r="R17" s="37"/>
      <c r="S17" s="37"/>
      <c r="T17" s="37"/>
      <c r="U17" s="27">
        <v>27</v>
      </c>
    </row>
    <row r="18" spans="1:21" ht="12.75">
      <c r="A18" s="26">
        <v>485</v>
      </c>
      <c r="B18" s="36"/>
      <c r="C18" s="37"/>
      <c r="D18" s="37"/>
      <c r="E18" s="37">
        <v>2</v>
      </c>
      <c r="F18" s="37">
        <v>1</v>
      </c>
      <c r="G18" s="37">
        <v>1</v>
      </c>
      <c r="H18" s="37">
        <v>2</v>
      </c>
      <c r="I18" s="37"/>
      <c r="J18" s="37">
        <v>1</v>
      </c>
      <c r="K18" s="37">
        <v>2</v>
      </c>
      <c r="L18" s="37">
        <v>4</v>
      </c>
      <c r="M18" s="37">
        <v>2</v>
      </c>
      <c r="N18" s="37">
        <v>1</v>
      </c>
      <c r="O18" s="37"/>
      <c r="P18" s="37">
        <v>2</v>
      </c>
      <c r="Q18" s="37">
        <v>2</v>
      </c>
      <c r="R18" s="37"/>
      <c r="S18" s="37"/>
      <c r="T18" s="37"/>
      <c r="U18" s="27">
        <v>20</v>
      </c>
    </row>
    <row r="19" spans="1:21" ht="12.75">
      <c r="A19" s="26">
        <v>484</v>
      </c>
      <c r="B19" s="36"/>
      <c r="C19" s="37"/>
      <c r="D19" s="37"/>
      <c r="E19" s="37"/>
      <c r="F19" s="37"/>
      <c r="G19" s="37"/>
      <c r="H19" s="37"/>
      <c r="I19" s="37">
        <v>2</v>
      </c>
      <c r="J19" s="37">
        <v>3</v>
      </c>
      <c r="K19" s="37">
        <v>1</v>
      </c>
      <c r="L19" s="37"/>
      <c r="M19" s="37"/>
      <c r="N19" s="37">
        <v>1</v>
      </c>
      <c r="O19" s="37">
        <v>2</v>
      </c>
      <c r="P19" s="37">
        <v>1</v>
      </c>
      <c r="Q19" s="37"/>
      <c r="R19" s="37"/>
      <c r="S19" s="37"/>
      <c r="T19" s="37"/>
      <c r="U19" s="27">
        <v>10</v>
      </c>
    </row>
    <row r="20" spans="1:21" ht="12.75">
      <c r="A20" s="26">
        <v>483</v>
      </c>
      <c r="B20" s="36"/>
      <c r="C20" s="37"/>
      <c r="D20" s="37"/>
      <c r="E20" s="37"/>
      <c r="F20" s="37"/>
      <c r="G20" s="37"/>
      <c r="H20" s="37"/>
      <c r="I20" s="37"/>
      <c r="J20" s="37">
        <v>1</v>
      </c>
      <c r="K20" s="37"/>
      <c r="L20" s="37">
        <v>1</v>
      </c>
      <c r="M20" s="37">
        <v>1</v>
      </c>
      <c r="N20" s="37"/>
      <c r="O20" s="37">
        <v>2</v>
      </c>
      <c r="P20" s="37"/>
      <c r="Q20" s="37"/>
      <c r="R20" s="37"/>
      <c r="S20" s="37"/>
      <c r="T20" s="37"/>
      <c r="U20" s="27">
        <v>5</v>
      </c>
    </row>
    <row r="21" spans="1:21" ht="12.75">
      <c r="A21" s="26">
        <v>482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>
        <v>1</v>
      </c>
      <c r="M21" s="37"/>
      <c r="N21" s="37">
        <v>1</v>
      </c>
      <c r="O21" s="37"/>
      <c r="P21" s="37"/>
      <c r="Q21" s="37"/>
      <c r="R21" s="37"/>
      <c r="S21" s="37"/>
      <c r="T21" s="37"/>
      <c r="U21" s="27">
        <v>2</v>
      </c>
    </row>
    <row r="22" spans="1:21" ht="12.75">
      <c r="A22" s="26">
        <v>480</v>
      </c>
      <c r="B22" s="36"/>
      <c r="C22" s="37"/>
      <c r="D22" s="37"/>
      <c r="E22" s="37"/>
      <c r="F22" s="37"/>
      <c r="G22" s="37">
        <v>1</v>
      </c>
      <c r="H22" s="37"/>
      <c r="I22" s="37"/>
      <c r="J22" s="37"/>
      <c r="K22" s="37"/>
      <c r="L22" s="37"/>
      <c r="M22" s="37"/>
      <c r="N22" s="37">
        <v>2</v>
      </c>
      <c r="O22" s="37">
        <v>1</v>
      </c>
      <c r="P22" s="37"/>
      <c r="Q22" s="37"/>
      <c r="R22" s="37"/>
      <c r="S22" s="37"/>
      <c r="T22" s="37"/>
      <c r="U22" s="27">
        <v>4</v>
      </c>
    </row>
    <row r="23" spans="1:21" ht="12.75">
      <c r="A23" s="26">
        <v>479</v>
      </c>
      <c r="B23" s="36"/>
      <c r="C23" s="37"/>
      <c r="D23" s="37"/>
      <c r="E23" s="37"/>
      <c r="F23" s="37"/>
      <c r="G23" s="37">
        <v>1</v>
      </c>
      <c r="H23" s="37">
        <v>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7">
        <v>2</v>
      </c>
    </row>
    <row r="24" spans="1:21" ht="12.75">
      <c r="A24" s="26">
        <v>478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v>1</v>
      </c>
      <c r="S24" s="37"/>
      <c r="T24" s="37"/>
      <c r="U24" s="27">
        <v>1</v>
      </c>
    </row>
    <row r="25" spans="1:21" ht="12.75">
      <c r="A25" s="29" t="s">
        <v>106</v>
      </c>
      <c r="B25" s="38">
        <v>1</v>
      </c>
      <c r="C25" s="39">
        <v>5</v>
      </c>
      <c r="D25" s="39">
        <v>4</v>
      </c>
      <c r="E25" s="39">
        <v>5</v>
      </c>
      <c r="F25" s="39">
        <v>2</v>
      </c>
      <c r="G25" s="39">
        <v>6</v>
      </c>
      <c r="H25" s="39">
        <v>6</v>
      </c>
      <c r="I25" s="39">
        <v>16</v>
      </c>
      <c r="J25" s="39">
        <v>15</v>
      </c>
      <c r="K25" s="39">
        <v>15</v>
      </c>
      <c r="L25" s="39">
        <v>14</v>
      </c>
      <c r="M25" s="39">
        <v>6</v>
      </c>
      <c r="N25" s="39">
        <v>13</v>
      </c>
      <c r="O25" s="39">
        <v>13</v>
      </c>
      <c r="P25" s="39">
        <v>9</v>
      </c>
      <c r="Q25" s="39">
        <v>2</v>
      </c>
      <c r="R25" s="39">
        <v>1</v>
      </c>
      <c r="S25" s="39">
        <v>1</v>
      </c>
      <c r="T25" s="39"/>
      <c r="U25" s="31">
        <v>134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C30" sqref="C30"/>
    </sheetView>
  </sheetViews>
  <sheetFormatPr defaultColWidth="9.140625" defaultRowHeight="12.75"/>
  <cols>
    <col min="1" max="1" width="10.7109375" style="0" bestFit="1" customWidth="1"/>
    <col min="2" max="2" width="14.7109375" style="0" bestFit="1" customWidth="1"/>
    <col min="3" max="3" width="14.7109375" style="18" bestFit="1" customWidth="1"/>
    <col min="4" max="4" width="18.57421875" style="0" bestFit="1" customWidth="1"/>
    <col min="5" max="5" width="20.00390625" style="0" bestFit="1" customWidth="1"/>
  </cols>
  <sheetData>
    <row r="3" spans="1:5" ht="12.75">
      <c r="A3" s="42"/>
      <c r="B3" s="42" t="s">
        <v>88</v>
      </c>
      <c r="C3" s="53" t="s">
        <v>98</v>
      </c>
      <c r="D3" s="42"/>
      <c r="E3" s="42"/>
    </row>
    <row r="4" spans="1:5" ht="12.75">
      <c r="A4" s="42"/>
      <c r="B4" s="43" t="s">
        <v>52</v>
      </c>
      <c r="C4" s="62"/>
      <c r="D4" s="45" t="s">
        <v>104</v>
      </c>
      <c r="E4" s="45" t="s">
        <v>102</v>
      </c>
    </row>
    <row r="5" spans="1:5" ht="12.75">
      <c r="A5" s="41" t="s">
        <v>91</v>
      </c>
      <c r="B5" s="49" t="s">
        <v>103</v>
      </c>
      <c r="C5" s="49" t="s">
        <v>100</v>
      </c>
      <c r="D5" s="45"/>
      <c r="E5" s="45"/>
    </row>
    <row r="6" spans="1:5" ht="12.75">
      <c r="A6" s="33" t="s">
        <v>36</v>
      </c>
      <c r="B6" s="50">
        <v>11</v>
      </c>
      <c r="C6" s="54">
        <v>6.81388121139104</v>
      </c>
      <c r="D6" s="46">
        <v>11</v>
      </c>
      <c r="E6" s="46">
        <v>6.81388121139104</v>
      </c>
    </row>
    <row r="7" spans="1:5" ht="13.5" thickBot="1">
      <c r="A7" s="40" t="s">
        <v>105</v>
      </c>
      <c r="B7" s="51">
        <v>48</v>
      </c>
      <c r="C7" s="55">
        <v>5.212068513000847</v>
      </c>
      <c r="D7" s="47">
        <v>48</v>
      </c>
      <c r="E7" s="47">
        <v>5.212068513000847</v>
      </c>
    </row>
    <row r="8" spans="1:5" ht="13.5" thickBot="1">
      <c r="A8" s="44" t="s">
        <v>106</v>
      </c>
      <c r="B8" s="52">
        <v>59</v>
      </c>
      <c r="C8" s="56">
        <v>5.510711558463426</v>
      </c>
      <c r="D8" s="48">
        <v>59</v>
      </c>
      <c r="E8" s="48">
        <v>5.510711558463425</v>
      </c>
    </row>
    <row r="9" ht="12.75">
      <c r="C9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D6" sqref="D6"/>
    </sheetView>
  </sheetViews>
  <sheetFormatPr defaultColWidth="9.140625" defaultRowHeight="12.75"/>
  <cols>
    <col min="2" max="2" width="13.140625" style="0" bestFit="1" customWidth="1"/>
    <col min="3" max="3" width="12.00390625" style="0" bestFit="1" customWidth="1"/>
  </cols>
  <sheetData>
    <row r="3" spans="1:3" ht="12.75">
      <c r="A3" s="21" t="s">
        <v>88</v>
      </c>
      <c r="B3" s="21" t="s">
        <v>98</v>
      </c>
      <c r="C3" s="22" t="s">
        <v>99</v>
      </c>
    </row>
    <row r="4" spans="1:3" ht="12.75">
      <c r="A4" s="23" t="s">
        <v>53</v>
      </c>
      <c r="B4" s="23" t="s">
        <v>103</v>
      </c>
      <c r="C4" s="24">
        <v>76</v>
      </c>
    </row>
    <row r="5" spans="1:3" ht="12.75">
      <c r="A5" s="25"/>
      <c r="B5" s="26" t="s">
        <v>100</v>
      </c>
      <c r="C5" s="58">
        <v>2.2935704270459785</v>
      </c>
    </row>
    <row r="6" spans="1:3" ht="12.75">
      <c r="A6" s="23" t="s">
        <v>52</v>
      </c>
      <c r="B6" s="23" t="s">
        <v>103</v>
      </c>
      <c r="C6" s="24">
        <v>59</v>
      </c>
    </row>
    <row r="7" spans="1:3" ht="12.75">
      <c r="A7" s="25"/>
      <c r="B7" s="26" t="s">
        <v>100</v>
      </c>
      <c r="C7" s="58">
        <v>5.510711558463423</v>
      </c>
    </row>
    <row r="8" spans="1:3" ht="12.75">
      <c r="A8" s="23" t="s">
        <v>104</v>
      </c>
      <c r="B8" s="28"/>
      <c r="C8" s="24">
        <v>135</v>
      </c>
    </row>
    <row r="9" spans="1:3" ht="12.75">
      <c r="A9" s="29" t="s">
        <v>102</v>
      </c>
      <c r="B9" s="30"/>
      <c r="C9" s="31">
        <v>3.69958025485064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Alesia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Jens</cp:lastModifiedBy>
  <cp:lastPrinted>2012-04-25T14:02:24Z</cp:lastPrinted>
  <dcterms:created xsi:type="dcterms:W3CDTF">2012-04-15T15:06:40Z</dcterms:created>
  <dcterms:modified xsi:type="dcterms:W3CDTF">2012-04-26T12:25:29Z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